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03-Analyses\2-Etudes\2024_Outrages sexistes_IR\Envoi DB- Version finale\"/>
    </mc:Choice>
  </mc:AlternateContent>
  <bookViews>
    <workbookView xWindow="0" yWindow="0" windowWidth="28800" windowHeight="11835" firstSheet="1" activeTab="9"/>
  </bookViews>
  <sheets>
    <sheet name="Fig 1" sheetId="13" r:id="rId1"/>
    <sheet name="Fig 2" sheetId="10" r:id="rId2"/>
    <sheet name="Fig Comp 2 bis" sheetId="12" r:id="rId3"/>
    <sheet name="Fig 3" sheetId="3" r:id="rId4"/>
    <sheet name="Fig 4" sheetId="5" r:id="rId5"/>
    <sheet name="Fig 5" sheetId="15" r:id="rId6"/>
    <sheet name="Fig 6" sheetId="14" r:id="rId7"/>
    <sheet name="Fig comp. 1" sheetId="7" r:id="rId8"/>
    <sheet name="Fig comp. 2" sheetId="8" r:id="rId9"/>
    <sheet name="Fig 2 comp. 3" sheetId="9" r:id="rId10"/>
  </sheets>
  <externalReferences>
    <externalReference r:id="rId11"/>
  </externalReferences>
  <definedNames>
    <definedName name="_xlnm._FilterDatabase" localSheetId="1" hidden="1">'Fig 2'!$A$3:$C$21</definedName>
    <definedName name="_xlnm._FilterDatabase" localSheetId="9" hidden="1">'Fig 2 comp. 3'!$B$4:$G$108</definedName>
    <definedName name="_xlnm._FilterDatabase" localSheetId="2" hidden="1">'Fig Comp 2 bis'!$A$3:$C$21</definedName>
    <definedName name="_xlnm._FilterDatabase" localSheetId="8" hidden="1">'Fig comp. 2'!#REF!</definedName>
    <definedName name="abscisses" localSheetId="0">#REF!</definedName>
    <definedName name="abscisses" localSheetId="6">#REF!</definedName>
    <definedName name="abscisses">#REF!</definedName>
    <definedName name="abscisses_an" localSheetId="0">#REF!</definedName>
    <definedName name="abscisses_an" localSheetId="6">#REF!</definedName>
    <definedName name="abscisses_an">#REF!</definedName>
    <definedName name="abscisses_trim" localSheetId="0">#REF!</definedName>
    <definedName name="abscisses_trim" localSheetId="6">#REF!</definedName>
    <definedName name="abscisses_trim">#REF!</definedName>
    <definedName name="Nombre_de_victimes_hors_terrorisme" localSheetId="0">#REF!</definedName>
    <definedName name="Nombre_de_victimes_hors_terrorisme" localSheetId="6">#REF!</definedName>
    <definedName name="Nombre_de_victimes_hors_terrorisme">#REF!</definedName>
    <definedName name="ordonnees_an" localSheetId="0">#REF!</definedName>
    <definedName name="ordonnees_an" localSheetId="6">#REF!</definedName>
    <definedName name="ordonnees_an">#REF!</definedName>
    <definedName name="ordonnees_an_deux_roues" localSheetId="0">[1]Vols_véhicules!#REF!</definedName>
    <definedName name="ordonnees_an_deux_roues" localSheetId="6">[1]Vols_véhicules!#REF!</definedName>
    <definedName name="ordonnees_an_deux_roues">[1]Vols_véhicules!#REF!</definedName>
    <definedName name="ordonnees_an_tire" localSheetId="0">#REF!</definedName>
    <definedName name="ordonnees_an_tire" localSheetId="6">#REF!</definedName>
    <definedName name="ordonnees_an_tire">#REF!</definedName>
    <definedName name="ordonnees_brutes" localSheetId="0">#REF!</definedName>
    <definedName name="ordonnees_brutes" localSheetId="6">#REF!</definedName>
    <definedName name="ordonnees_brutes">#REF!</definedName>
    <definedName name="ordonnees_brutes_an" localSheetId="0">#REF!</definedName>
    <definedName name="ordonnees_brutes_an" localSheetId="6">#REF!</definedName>
    <definedName name="ordonnees_brutes_an">#REF!</definedName>
    <definedName name="ordonnees_brutes_gn" localSheetId="0">#REF!</definedName>
    <definedName name="ordonnees_brutes_gn" localSheetId="6">#REF!</definedName>
    <definedName name="ordonnees_brutes_gn">#REF!</definedName>
    <definedName name="ordonnees_brutes_pn" localSheetId="0">#REF!</definedName>
    <definedName name="ordonnees_brutes_pn" localSheetId="6">#REF!</definedName>
    <definedName name="ordonnees_brutes_pn">#REF!</definedName>
    <definedName name="ordonnees_brutes_trim" localSheetId="0">#REF!</definedName>
    <definedName name="ordonnees_brutes_trim" localSheetId="6">#REF!</definedName>
    <definedName name="ordonnees_brutes_trim">#REF!</definedName>
    <definedName name="ordonnees_cvs" localSheetId="0">#REF!</definedName>
    <definedName name="ordonnees_cvs" localSheetId="6">#REF!</definedName>
    <definedName name="ordonnees_cvs">#REF!</definedName>
    <definedName name="ordonnees_cvs_gn" localSheetId="0">#REF!</definedName>
    <definedName name="ordonnees_cvs_gn" localSheetId="6">#REF!</definedName>
    <definedName name="ordonnees_cvs_gn">#REF!</definedName>
    <definedName name="ordonnees_cvs_pn" localSheetId="0">#REF!</definedName>
    <definedName name="ordonnees_cvs_pn" localSheetId="6">#REF!</definedName>
    <definedName name="ordonnees_cvs_pn">#REF!</definedName>
    <definedName name="ordonnees_cvs_trim" localSheetId="0">#REF!</definedName>
    <definedName name="ordonnees_cvs_trim" localSheetId="6">#REF!</definedName>
    <definedName name="ordonnees_cvs_trim">#REF!</definedName>
    <definedName name="ordonnees_evol_trim_t_agressions" localSheetId="0">#REF!</definedName>
    <definedName name="ordonnees_evol_trim_t_agressions" localSheetId="6">#REF!</definedName>
    <definedName name="ordonnees_evol_trim_t_agressions">#REF!</definedName>
    <definedName name="ordonnees_evol_trim_t_viols" localSheetId="0">#REF!</definedName>
    <definedName name="ordonnees_evol_trim_t_viols" localSheetId="6">#REF!</definedName>
    <definedName name="ordonnees_evol_trim_t_viols">#REF!</definedName>
    <definedName name="victimes_hors_terrorisme" localSheetId="0">#REF!</definedName>
    <definedName name="victimes_hors_terrorisme" localSheetId="6">#REF!</definedName>
    <definedName name="victimes_hors_terrorisme">#REF!</definedName>
    <definedName name="victimes_hors_terrorisme_an" localSheetId="0">#REF!</definedName>
    <definedName name="victimes_hors_terrorisme_an" localSheetId="6">#REF!</definedName>
    <definedName name="victimes_hors_terrorisme_an">#REF!</definedName>
    <definedName name="victimes_hors_terrorisme_pn" localSheetId="0">#REF!</definedName>
    <definedName name="victimes_hors_terrorisme_pn" localSheetId="6">#REF!</definedName>
    <definedName name="victimes_hors_terrorisme_pn">#REF!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5" l="1"/>
  <c r="D8" i="15"/>
  <c r="D7" i="15"/>
  <c r="D6" i="15"/>
  <c r="D5" i="15"/>
  <c r="C8" i="15"/>
  <c r="C7" i="15"/>
  <c r="C9" i="15"/>
  <c r="C6" i="15"/>
  <c r="C5" i="15"/>
  <c r="C9" i="14"/>
  <c r="C8" i="14"/>
  <c r="C7" i="14"/>
  <c r="C6" i="14"/>
  <c r="C5" i="14"/>
  <c r="D9" i="14"/>
  <c r="D8" i="14"/>
  <c r="D7" i="14"/>
  <c r="D6" i="14"/>
  <c r="D5" i="14"/>
  <c r="C11" i="7" l="1"/>
  <c r="D10" i="13"/>
  <c r="D11" i="13"/>
  <c r="D12" i="13"/>
  <c r="C12" i="13"/>
  <c r="B12" i="13"/>
  <c r="E11" i="13"/>
  <c r="E10" i="13"/>
  <c r="E9" i="13"/>
  <c r="E8" i="13"/>
  <c r="E7" i="13"/>
  <c r="C14" i="8"/>
  <c r="E15" i="5"/>
  <c r="C4" i="12"/>
  <c r="B22" i="10"/>
  <c r="D22" i="12"/>
  <c r="C22" i="12"/>
  <c r="C11" i="12"/>
  <c r="C12" i="12"/>
  <c r="C10" i="12"/>
  <c r="C6" i="12"/>
  <c r="C14" i="12"/>
  <c r="C21" i="12"/>
  <c r="C19" i="12"/>
  <c r="C16" i="12"/>
  <c r="C8" i="12"/>
  <c r="C18" i="12"/>
  <c r="C17" i="12"/>
  <c r="C9" i="12"/>
  <c r="C20" i="12"/>
  <c r="C7" i="12"/>
  <c r="C13" i="12"/>
  <c r="C15" i="12"/>
  <c r="C5" i="12"/>
  <c r="D14" i="8"/>
  <c r="D13" i="8"/>
  <c r="D12" i="8"/>
  <c r="D11" i="8"/>
  <c r="D10" i="8"/>
  <c r="D9" i="8"/>
  <c r="D8" i="8"/>
  <c r="D7" i="8"/>
  <c r="D6" i="8"/>
  <c r="D5" i="8"/>
  <c r="E14" i="3"/>
  <c r="H14" i="3" s="1"/>
  <c r="G13" i="3"/>
  <c r="G14" i="3"/>
  <c r="E5" i="9"/>
  <c r="G5" i="9" s="1"/>
  <c r="E6" i="9"/>
  <c r="E7" i="9"/>
  <c r="G7" i="9" s="1"/>
  <c r="E8" i="9"/>
  <c r="G8" i="9" s="1"/>
  <c r="E9" i="9"/>
  <c r="G9" i="9" s="1"/>
  <c r="E10" i="9"/>
  <c r="E11" i="9"/>
  <c r="G11" i="9" s="1"/>
  <c r="E12" i="9"/>
  <c r="G12" i="9" s="1"/>
  <c r="E13" i="9"/>
  <c r="G13" i="9" s="1"/>
  <c r="E14" i="9"/>
  <c r="G14" i="9" s="1"/>
  <c r="E15" i="9"/>
  <c r="G15" i="9" s="1"/>
  <c r="E16" i="9"/>
  <c r="G16" i="9" s="1"/>
  <c r="E17" i="9"/>
  <c r="G17" i="9" s="1"/>
  <c r="E18" i="9"/>
  <c r="E19" i="9"/>
  <c r="G19" i="9" s="1"/>
  <c r="E20" i="9"/>
  <c r="G20" i="9" s="1"/>
  <c r="E21" i="9"/>
  <c r="G21" i="9" s="1"/>
  <c r="E22" i="9"/>
  <c r="G22" i="9" s="1"/>
  <c r="E23" i="9"/>
  <c r="G23" i="9" s="1"/>
  <c r="E24" i="9"/>
  <c r="G24" i="9" s="1"/>
  <c r="E25" i="9"/>
  <c r="G25" i="9" s="1"/>
  <c r="E26" i="9"/>
  <c r="E27" i="9"/>
  <c r="G27" i="9" s="1"/>
  <c r="E28" i="9"/>
  <c r="G28" i="9" s="1"/>
  <c r="E29" i="9"/>
  <c r="G29" i="9" s="1"/>
  <c r="E30" i="9"/>
  <c r="G30" i="9" s="1"/>
  <c r="E31" i="9"/>
  <c r="G31" i="9" s="1"/>
  <c r="E32" i="9"/>
  <c r="G32" i="9" s="1"/>
  <c r="E33" i="9"/>
  <c r="G33" i="9" s="1"/>
  <c r="E34" i="9"/>
  <c r="G34" i="9" s="1"/>
  <c r="E35" i="9"/>
  <c r="E36" i="9"/>
  <c r="G36" i="9" s="1"/>
  <c r="E37" i="9"/>
  <c r="G37" i="9" s="1"/>
  <c r="E38" i="9"/>
  <c r="G38" i="9" s="1"/>
  <c r="E39" i="9"/>
  <c r="G39" i="9" s="1"/>
  <c r="E40" i="9"/>
  <c r="G40" i="9" s="1"/>
  <c r="E41" i="9"/>
  <c r="G41" i="9" s="1"/>
  <c r="E42" i="9"/>
  <c r="G42" i="9" s="1"/>
  <c r="E43" i="9"/>
  <c r="G43" i="9" s="1"/>
  <c r="E44" i="9"/>
  <c r="G44" i="9" s="1"/>
  <c r="E45" i="9"/>
  <c r="G45" i="9" s="1"/>
  <c r="E46" i="9"/>
  <c r="G46" i="9" s="1"/>
  <c r="E47" i="9"/>
  <c r="G47" i="9" s="1"/>
  <c r="E48" i="9"/>
  <c r="G48" i="9" s="1"/>
  <c r="E49" i="9"/>
  <c r="G49" i="9" s="1"/>
  <c r="E50" i="9"/>
  <c r="G50" i="9" s="1"/>
  <c r="E51" i="9"/>
  <c r="G51" i="9" s="1"/>
  <c r="E52" i="9"/>
  <c r="G52" i="9" s="1"/>
  <c r="E53" i="9"/>
  <c r="G53" i="9" s="1"/>
  <c r="E54" i="9"/>
  <c r="G54" i="9" s="1"/>
  <c r="E55" i="9"/>
  <c r="G55" i="9" s="1"/>
  <c r="E56" i="9"/>
  <c r="G56" i="9" s="1"/>
  <c r="E57" i="9"/>
  <c r="G57" i="9" s="1"/>
  <c r="E58" i="9"/>
  <c r="G58" i="9" s="1"/>
  <c r="E59" i="9"/>
  <c r="G59" i="9" s="1"/>
  <c r="E60" i="9"/>
  <c r="G60" i="9" s="1"/>
  <c r="E61" i="9"/>
  <c r="G61" i="9" s="1"/>
  <c r="E62" i="9"/>
  <c r="G62" i="9" s="1"/>
  <c r="E63" i="9"/>
  <c r="G63" i="9" s="1"/>
  <c r="E64" i="9"/>
  <c r="G64" i="9" s="1"/>
  <c r="E65" i="9"/>
  <c r="G65" i="9" s="1"/>
  <c r="E66" i="9"/>
  <c r="E67" i="9"/>
  <c r="G67" i="9" s="1"/>
  <c r="E68" i="9"/>
  <c r="G68" i="9" s="1"/>
  <c r="E69" i="9"/>
  <c r="G69" i="9" s="1"/>
  <c r="E70" i="9"/>
  <c r="G70" i="9" s="1"/>
  <c r="E71" i="9"/>
  <c r="G71" i="9" s="1"/>
  <c r="E72" i="9"/>
  <c r="G72" i="9" s="1"/>
  <c r="E73" i="9"/>
  <c r="G73" i="9" s="1"/>
  <c r="E74" i="9"/>
  <c r="G74" i="9" s="1"/>
  <c r="E75" i="9"/>
  <c r="G75" i="9" s="1"/>
  <c r="E76" i="9"/>
  <c r="G76" i="9" s="1"/>
  <c r="E77" i="9"/>
  <c r="G77" i="9" s="1"/>
  <c r="E78" i="9"/>
  <c r="G78" i="9" s="1"/>
  <c r="E79" i="9"/>
  <c r="G79" i="9" s="1"/>
  <c r="E80" i="9"/>
  <c r="G80" i="9" s="1"/>
  <c r="E81" i="9"/>
  <c r="G81" i="9" s="1"/>
  <c r="E82" i="9"/>
  <c r="E83" i="9"/>
  <c r="G83" i="9" s="1"/>
  <c r="E84" i="9"/>
  <c r="G84" i="9" s="1"/>
  <c r="E85" i="9"/>
  <c r="G85" i="9" s="1"/>
  <c r="E86" i="9"/>
  <c r="G86" i="9" s="1"/>
  <c r="E87" i="9"/>
  <c r="G87" i="9" s="1"/>
  <c r="E88" i="9"/>
  <c r="G88" i="9" s="1"/>
  <c r="E89" i="9"/>
  <c r="G89" i="9" s="1"/>
  <c r="E90" i="9"/>
  <c r="E91" i="9"/>
  <c r="G91" i="9" s="1"/>
  <c r="E92" i="9"/>
  <c r="G92" i="9" s="1"/>
  <c r="E93" i="9"/>
  <c r="G93" i="9" s="1"/>
  <c r="E94" i="9"/>
  <c r="G94" i="9" s="1"/>
  <c r="E95" i="9"/>
  <c r="G95" i="9" s="1"/>
  <c r="E96" i="9"/>
  <c r="G96" i="9" s="1"/>
  <c r="E97" i="9"/>
  <c r="G97" i="9" s="1"/>
  <c r="E98" i="9"/>
  <c r="G98" i="9" s="1"/>
  <c r="E99" i="9"/>
  <c r="G99" i="9" s="1"/>
  <c r="E100" i="9"/>
  <c r="G100" i="9" s="1"/>
  <c r="F108" i="9"/>
  <c r="D108" i="9"/>
  <c r="E106" i="9"/>
  <c r="F107" i="9"/>
  <c r="E107" i="9"/>
  <c r="G10" i="9"/>
  <c r="G18" i="9"/>
  <c r="G26" i="9"/>
  <c r="G35" i="9"/>
  <c r="G66" i="9"/>
  <c r="G82" i="9"/>
  <c r="G90" i="9"/>
  <c r="E101" i="9"/>
  <c r="G101" i="9" s="1"/>
  <c r="E102" i="9"/>
  <c r="G102" i="9" s="1"/>
  <c r="E103" i="9"/>
  <c r="G103" i="9" s="1"/>
  <c r="E104" i="9"/>
  <c r="G104" i="9" s="1"/>
  <c r="E105" i="9"/>
  <c r="G105" i="9" s="1"/>
  <c r="H5" i="3"/>
  <c r="H6" i="3"/>
  <c r="H7" i="3"/>
  <c r="H8" i="3"/>
  <c r="H9" i="3"/>
  <c r="H10" i="3"/>
  <c r="H11" i="3"/>
  <c r="H12" i="3"/>
  <c r="H13" i="3"/>
  <c r="G5" i="3"/>
  <c r="F9" i="5"/>
  <c r="D14" i="5"/>
  <c r="D13" i="5"/>
  <c r="D12" i="5"/>
  <c r="D11" i="5"/>
  <c r="D10" i="5"/>
  <c r="D9" i="5"/>
  <c r="D8" i="5"/>
  <c r="D7" i="5"/>
  <c r="D6" i="5"/>
  <c r="F14" i="5"/>
  <c r="F13" i="5"/>
  <c r="F12" i="5"/>
  <c r="F11" i="5"/>
  <c r="F10" i="5"/>
  <c r="F8" i="5"/>
  <c r="F7" i="5"/>
  <c r="F6" i="5"/>
  <c r="G12" i="3"/>
  <c r="G11" i="3"/>
  <c r="G10" i="3"/>
  <c r="G9" i="3"/>
  <c r="G8" i="3"/>
  <c r="G7" i="3"/>
  <c r="G6" i="3"/>
  <c r="G107" i="9" l="1"/>
  <c r="E108" i="9"/>
  <c r="G108" i="9" s="1"/>
  <c r="G6" i="9"/>
</calcChain>
</file>

<file path=xl/sharedStrings.xml><?xml version="1.0" encoding="utf-8"?>
<sst xmlns="http://schemas.openxmlformats.org/spreadsheetml/2006/main" count="289" uniqueCount="218">
  <si>
    <t xml:space="preserve"> </t>
  </si>
  <si>
    <t>Total</t>
  </si>
  <si>
    <t>-</t>
  </si>
  <si>
    <t>Evolution en %</t>
  </si>
  <si>
    <t>Numéro de département</t>
  </si>
  <si>
    <t>Libellé de département</t>
  </si>
  <si>
    <t>Population</t>
  </si>
  <si>
    <t>Loiret</t>
  </si>
  <si>
    <t>Paris</t>
  </si>
  <si>
    <t>Sarthe</t>
  </si>
  <si>
    <t>Hautes-Alpes</t>
  </si>
  <si>
    <t>Rhône</t>
  </si>
  <si>
    <t>Gers</t>
  </si>
  <si>
    <t>Haute-Marne</t>
  </si>
  <si>
    <t>Bas-Rhin</t>
  </si>
  <si>
    <t>Aube</t>
  </si>
  <si>
    <t>Cantal</t>
  </si>
  <si>
    <t>Nord</t>
  </si>
  <si>
    <t>Eure-et-Loir</t>
  </si>
  <si>
    <t>Vienne</t>
  </si>
  <si>
    <t>Mayenne</t>
  </si>
  <si>
    <t>Essonne</t>
  </si>
  <si>
    <t>Val-d'Oise</t>
  </si>
  <si>
    <t>Alpes-Maritimes</t>
  </si>
  <si>
    <t>Hérault</t>
  </si>
  <si>
    <t>Marne</t>
  </si>
  <si>
    <t>Orne</t>
  </si>
  <si>
    <t>Hautes-Pyrénées</t>
  </si>
  <si>
    <t>Yvelines</t>
  </si>
  <si>
    <t>Somme</t>
  </si>
  <si>
    <t>Isère</t>
  </si>
  <si>
    <t>Tarn-et-Garonne</t>
  </si>
  <si>
    <t>Territoire de Belfort</t>
  </si>
  <si>
    <t>Creuse</t>
  </si>
  <si>
    <t>Drôme</t>
  </si>
  <si>
    <t>Oise</t>
  </si>
  <si>
    <t>Seine-Saint-Denis</t>
  </si>
  <si>
    <t>Haute-Garonne</t>
  </si>
  <si>
    <t>Landes</t>
  </si>
  <si>
    <t>Hauts-de-Seine</t>
  </si>
  <si>
    <t>Meurthe-et-Moselle</t>
  </si>
  <si>
    <t>Pas-de-Calais</t>
  </si>
  <si>
    <t>Puy-de-Dôme</t>
  </si>
  <si>
    <t>Vaucluse</t>
  </si>
  <si>
    <t>Alpes-de-Haute-Provence</t>
  </si>
  <si>
    <t>Finistère</t>
  </si>
  <si>
    <t>Gironde</t>
  </si>
  <si>
    <t>Savoie</t>
  </si>
  <si>
    <t>Seine-et-Marne</t>
  </si>
  <si>
    <t>Yonne</t>
  </si>
  <si>
    <t>Bouches-du-Rhône</t>
  </si>
  <si>
    <t>Loire</t>
  </si>
  <si>
    <t>Haut-Rhin</t>
  </si>
  <si>
    <t>Tarn</t>
  </si>
  <si>
    <t>Var</t>
  </si>
  <si>
    <t>Haute-Vienne</t>
  </si>
  <si>
    <t>Guadeloupe</t>
  </si>
  <si>
    <t>Doubs</t>
  </si>
  <si>
    <t>Ille-et-Vilaine</t>
  </si>
  <si>
    <t>Moselle</t>
  </si>
  <si>
    <t>Haute-Saône</t>
  </si>
  <si>
    <t>Martinique</t>
  </si>
  <si>
    <t>Calvados</t>
  </si>
  <si>
    <t>Charente-Maritime</t>
  </si>
  <si>
    <t>Loir-et-Cher</t>
  </si>
  <si>
    <t>Loire-Atlantique</t>
  </si>
  <si>
    <t>Lozère</t>
  </si>
  <si>
    <t>Meuse</t>
  </si>
  <si>
    <t>Morbihan</t>
  </si>
  <si>
    <t>Vendée</t>
  </si>
  <si>
    <t>Val-de-Marne</t>
  </si>
  <si>
    <t>Ardennes</t>
  </si>
  <si>
    <t>Cher</t>
  </si>
  <si>
    <t>Indre-et-Loire</t>
  </si>
  <si>
    <t>Vosges</t>
  </si>
  <si>
    <t>Ain</t>
  </si>
  <si>
    <t>Allier</t>
  </si>
  <si>
    <t>Charente</t>
  </si>
  <si>
    <t>Lot</t>
  </si>
  <si>
    <t>Lot-et-Garonne</t>
  </si>
  <si>
    <t>Corrèze</t>
  </si>
  <si>
    <t>Guyane</t>
  </si>
  <si>
    <t>Aisne</t>
  </si>
  <si>
    <t>Dordogne</t>
  </si>
  <si>
    <t>Haute-Loire</t>
  </si>
  <si>
    <t>Pyrénées-Atlantiques</t>
  </si>
  <si>
    <t>Saône-et-Loire</t>
  </si>
  <si>
    <t>Aude</t>
  </si>
  <si>
    <t>Côtes-d'Armor</t>
  </si>
  <si>
    <t>Haute-Savoie</t>
  </si>
  <si>
    <t>Seine-Maritime</t>
  </si>
  <si>
    <t>Deux-Sèvres</t>
  </si>
  <si>
    <t>La Réunion</t>
  </si>
  <si>
    <t>2A</t>
  </si>
  <si>
    <t>Corse-du-Sud</t>
  </si>
  <si>
    <t>Côte-d'Or</t>
  </si>
  <si>
    <t>Gard</t>
  </si>
  <si>
    <t>Maine-et-Loire</t>
  </si>
  <si>
    <t>Nièvre</t>
  </si>
  <si>
    <t>Ardèche</t>
  </si>
  <si>
    <t>Eure</t>
  </si>
  <si>
    <t>Pyrénées-Orientales</t>
  </si>
  <si>
    <t>Indre</t>
  </si>
  <si>
    <t>Jura</t>
  </si>
  <si>
    <t>2B</t>
  </si>
  <si>
    <t>Haute-Corse</t>
  </si>
  <si>
    <t>Ariège</t>
  </si>
  <si>
    <t>Aveyron</t>
  </si>
  <si>
    <t>Manche</t>
  </si>
  <si>
    <t>Mayotte</t>
  </si>
  <si>
    <t xml:space="preserve">France </t>
  </si>
  <si>
    <t>Commune hors unité urbaine</t>
  </si>
  <si>
    <t>Effectifs</t>
  </si>
  <si>
    <t xml:space="preserve">Nombre </t>
  </si>
  <si>
    <t xml:space="preserve"> %</t>
  </si>
  <si>
    <t>%</t>
  </si>
  <si>
    <t>45 à 59 ans</t>
  </si>
  <si>
    <t>30 à 44 ans</t>
  </si>
  <si>
    <t>18 à 29 ans</t>
  </si>
  <si>
    <t>Moins de 18 ans</t>
  </si>
  <si>
    <t>Autres outrages sexistes commis dans les transports</t>
  </si>
  <si>
    <t>Outrage sexiste dans un moyen de transport collectif de voyageurs (nature d'infraction spécifique)</t>
  </si>
  <si>
    <t>Outrage sexiste dans un accès à un moyen de transport collectif de voyageurs (nature d'infraction spécifique)</t>
  </si>
  <si>
    <t xml:space="preserve">Total des outrages sexistes - police nationale hors PVe </t>
  </si>
  <si>
    <t>% d'infractions d'outrage sexiste commises dans les transports en commun</t>
  </si>
  <si>
    <t xml:space="preserve">Effectifs </t>
  </si>
  <si>
    <t xml:space="preserve">% </t>
  </si>
  <si>
    <t>Effectifs (en lieu de commission)</t>
  </si>
  <si>
    <t>Moyenne sur la période (en lieu de commission)</t>
  </si>
  <si>
    <t>France</t>
  </si>
  <si>
    <t>Taux</t>
  </si>
  <si>
    <t>Île-de-France</t>
  </si>
  <si>
    <t>Centre-Val de Loire</t>
  </si>
  <si>
    <t>Bourgogne-Franche-Comté</t>
  </si>
  <si>
    <t>Normandie</t>
  </si>
  <si>
    <t>Hauts-de-France</t>
  </si>
  <si>
    <t>Grand Est</t>
  </si>
  <si>
    <t>Pays de la Loire</t>
  </si>
  <si>
    <t>Bretagne</t>
  </si>
  <si>
    <t>Nouvelle-Aquitaine</t>
  </si>
  <si>
    <t>Occitanie</t>
  </si>
  <si>
    <t>Auvergne-Rhône-Alpes</t>
  </si>
  <si>
    <t>Provence-Alpes-Côte d'Azur</t>
  </si>
  <si>
    <t>Corse</t>
  </si>
  <si>
    <t>Données complémentaires - Nombre d'infractions pour outrage sexiste enregistrées par département de commission en moyenne par an sur la période 2018-2023 pour 100 000 habitants</t>
  </si>
  <si>
    <r>
      <t>Champ</t>
    </r>
    <r>
      <rPr>
        <sz val="9"/>
        <color rgb="FF181717"/>
        <rFont val="Palatino Linotype"/>
        <family val="1"/>
      </rPr>
      <t xml:space="preserve"> : France.</t>
    </r>
  </si>
  <si>
    <t>60 ans et plus</t>
  </si>
  <si>
    <t>Victimes</t>
  </si>
  <si>
    <t>Figure complémentaire 2  - Nombre de mis en cause pour outrage sexiste élucidés en 2023 par la police nationale et par taille d’unité urbaine en 2023</t>
  </si>
  <si>
    <t>Mis en cause</t>
  </si>
  <si>
    <t>Victime</t>
  </si>
  <si>
    <t>France métropolitaine</t>
  </si>
  <si>
    <t>Population métropolitaine</t>
  </si>
  <si>
    <t>Métrople</t>
  </si>
  <si>
    <t>France entière</t>
  </si>
  <si>
    <t>Nombre d'infractions 2018-2023</t>
  </si>
  <si>
    <r>
      <t xml:space="preserve">Lecture </t>
    </r>
    <r>
      <rPr>
        <sz val="9"/>
        <color rgb="FF181717"/>
        <rFont val="Palatino Linotype"/>
        <family val="1"/>
      </rPr>
      <t xml:space="preserve">: Paris a enregistré en moyenne par an entre 2018 et 2023, 11,3 infractions pour outrage sexiste pour 100 000 habitants. </t>
    </r>
  </si>
  <si>
    <t>de 2 000 à 5 000 habitants</t>
  </si>
  <si>
    <t>de 5 000 à 10 000 habitants</t>
  </si>
  <si>
    <t>de 10 000 à 20 000 habitants</t>
  </si>
  <si>
    <t>de 20 000 à 50 000 habitants</t>
  </si>
  <si>
    <t>de 50 000 à 100 000 habitants</t>
  </si>
  <si>
    <t>de 100 000 à 200 000 habitants</t>
  </si>
  <si>
    <t>de 200 000 à 2 000 000 habitants</t>
  </si>
  <si>
    <t>Unité urbaine de Paris</t>
  </si>
  <si>
    <t>Valeurs manquantes</t>
  </si>
  <si>
    <t>Manquants</t>
  </si>
  <si>
    <t>Taux pour 100 000 habitants (échelle de droite)</t>
  </si>
  <si>
    <t>Valeurs manaquantes</t>
  </si>
  <si>
    <t>Population légale 2021 INSEE</t>
  </si>
  <si>
    <t>Région</t>
  </si>
  <si>
    <t>Nombre d'infractions en moyenne par an (période 2018-2023) [échelle de gauche]</t>
  </si>
  <si>
    <t>Outrage sexiste et sexuel par une personne abusant de l'autorité que lui confère sa fonction (délit)</t>
  </si>
  <si>
    <t>Outrage sexiste et sexuel portant atteinte à la dignité ou créant une situation intimidante, hostile ou offensante imposée à une personne (contravention)</t>
  </si>
  <si>
    <t>Outrage sexiste et sexuel en réunion (délit)</t>
  </si>
  <si>
    <t>Outrage sexiste et sexuel d'une personne vulnérable ou en situation de précarité économique ou sociale (délit)</t>
  </si>
  <si>
    <t>Outrage sexiste et sexuel d'un mineur de 15 ans (délit)</t>
  </si>
  <si>
    <t>Outrage sexiste et sexuel dans un accès à un moyen de transport collectif de voyageurs (délit)</t>
  </si>
  <si>
    <t>Outrage sexiste et sexuel commis en raison de l'orientation sexuelle de la victime (délit)</t>
  </si>
  <si>
    <t>Récidive d'outrage sexiste et sexuel (délit)</t>
  </si>
  <si>
    <t>Outrage sexiste et sexuel dans un moyen de transport collectif de voyageurs (délit)</t>
  </si>
  <si>
    <t>Contraventions</t>
  </si>
  <si>
    <t>Délits</t>
  </si>
  <si>
    <t>äge</t>
  </si>
  <si>
    <t>Figure 5 - Répartition des victimes pour outrage sexiste et sexuel par tranche d’âge sur le périmètre de la police nationale en 2023</t>
  </si>
  <si>
    <t>Figure 6 - Répartition des mis en cause pour outrage sexiste et sexuel par tranche d’âge sur le périmètre de la police nationale en 2023</t>
  </si>
  <si>
    <t>Figure 2 - Nombre d’infractions pour outrage sexiste et sexuel enregistrées par région de commission sur la période 2018 – 2023 et taux pour 100 000 habitants en moyenne par an</t>
  </si>
  <si>
    <t>Figure 2 - Nombre d'infractions pour outrage sexiste et sexuel enregistrées par région de commission en 2023 pour 100 000 habitants</t>
  </si>
  <si>
    <t>Champ : France.</t>
  </si>
  <si>
    <t xml:space="preserve">Lecture : entre 2018 et 2023, la région Centre-Val de Loire a enregistré 911 infractions en moyenne par an, soit 5,9 infractions pour 100 000 habitants par an. </t>
  </si>
  <si>
    <t>Champ : France.</t>
  </si>
  <si>
    <t>Sources : SSMSI, bases statistiques des infractions enregistrées et élucidées par la police et la gendarmerie entre 2018 et 2023 ; Insee, recensement de la population 2021 (2017 pour Mayotte).</t>
  </si>
  <si>
    <t>Champ : France, infractions enregistrées par la police nationale hors PVe.</t>
  </si>
  <si>
    <t>Source : SSMSI, bases statistiques des infractions enregistrées ou élucidées par la police et la gendarmerie en 2023.</t>
  </si>
  <si>
    <t xml:space="preserve">Champ : France, périmètre police nationale. </t>
  </si>
  <si>
    <r>
      <t>Sources</t>
    </r>
    <r>
      <rPr>
        <i/>
        <sz val="9"/>
        <color rgb="FF181717"/>
        <rFont val="Palatino Linotype"/>
        <family val="1"/>
      </rPr>
      <t xml:space="preserve"> : SSMSI, bases statistiques des infractions enregistrées ou élucidées par la police et la gendarmerie entre 2018 et 2023 ; Insee, recensement de la population 2021 (2017 pour Mayotte).</t>
    </r>
  </si>
  <si>
    <t>Sources : SSMSI, bases statistiques des infractions enregistrées ou élucidées par la police et la gendarmerie en 2023 ; Insee, recensement de la population 2021 (2017 pour Mayotte).</t>
  </si>
  <si>
    <t>Source : SSMSI, bases statistiques des infractions enregistrées ou élucidées par la police et la gendarmerie entre 2018 et 2023.</t>
  </si>
  <si>
    <t xml:space="preserve">Lecture : Entre 2018 et 2023, le Centre-Val de Loire a enregistré 911 infractions pour outrage sexiste et  5,9 infractions pour 100 000 habitants par an. </t>
  </si>
  <si>
    <t>Sources : SSMSI, bases statistiques des infractions enregistrées ou élucidées par la police et la gendarmerie entre 2018 et 2023 ; Insee, recensement de la population 2021 (2017 pour Mayotte).</t>
  </si>
  <si>
    <t>Lecture : 4 % des infractions pour outrages sexistes enregistrées en 2023 ont été commises en raison de l'orientation sexuelle de la victime.</t>
  </si>
  <si>
    <t>Lecture : sur le périmètre des contraventions, 37 % des victimes d’outrage sexiste enregistrées ont entre 18 et 29 ans et 27 % des victimes de la même tranche d'âge  le périmètre des délits.</t>
  </si>
  <si>
    <t>Champ : France</t>
  </si>
  <si>
    <t>Lecture : sur le périmètre des contraventions, 22 % des mis en cause d’outrage sexiste enregistrées ont entre 18 et 29 ans et 21 % des mis en cause de la même tranche d'âge  sur le périmètre des délits.</t>
  </si>
  <si>
    <t>Sources : SSMSI, base statistique des mis en cause pour des infractions elucidées par la police nationale en 2023.</t>
  </si>
  <si>
    <t>Sources : SSMSI, base statistique des mis en cause pour des infractions élucidées par la police nationale en 2023 </t>
  </si>
  <si>
    <t>Sources : SSMSI, base statistique des victimes enregistrées par la police nationale en 2023.</t>
  </si>
  <si>
    <t>Lecture : en 2023, 3 400 infractions ont été enregistrées par la police et la gendarmerie nationales, en progression de 19 % en 2023.</t>
  </si>
  <si>
    <t>Figure 1 - Nombre d’infractions pour outrage sexiste et sexuel enregistrées par la police et la gendarmerie nationales et évolution en pourcentage</t>
  </si>
  <si>
    <t>Note : outrage sexiste et sexuel à partir du 1er avil 2023. En fonction des arrondis, la somme des pourcentages peut
donner un résultat légèrement inférieur ou supérieur à 100 %.</t>
  </si>
  <si>
    <t>Hors unité urbaine</t>
  </si>
  <si>
    <t>Figure 3 - Nombre d’infractions pour outrage sexiste et sexuel enregistrées par la police et la gendarmerie par taille d’unité urbaine en 2023</t>
  </si>
  <si>
    <t>Figure 4 - Les différents types d’infractions pour outrage sexiste et sexuel enregistréespar la police et la gendarmerie nationales en 2023 (en %)</t>
  </si>
  <si>
    <t>Figure complémentaire 1  - Outrages sexistes et sexuel enregistrés en 2023 :  focus sur les transports en commun</t>
  </si>
  <si>
    <r>
      <t>Note</t>
    </r>
    <r>
      <rPr>
        <sz val="10"/>
        <color rgb="FF000000"/>
        <rFont val="Calibri"/>
        <family val="2"/>
      </rPr>
      <t> </t>
    </r>
    <r>
      <rPr>
        <sz val="10"/>
        <color rgb="FF000000"/>
        <rFont val="Marianne"/>
        <family val="3"/>
      </rPr>
      <t>: outrage sexiste et sexuel à partir du 1</t>
    </r>
    <r>
      <rPr>
        <vertAlign val="superscript"/>
        <sz val="10"/>
        <color rgb="FF000000"/>
        <rFont val="Marianne"/>
        <family val="3"/>
      </rPr>
      <t>er</t>
    </r>
    <r>
      <rPr>
        <sz val="10"/>
        <color rgb="FF000000"/>
        <rFont val="Marianne"/>
        <family val="3"/>
      </rPr>
      <t xml:space="preserve"> avril 2023</t>
    </r>
  </si>
  <si>
    <r>
      <t>Note</t>
    </r>
    <r>
      <rPr>
        <sz val="10"/>
        <color rgb="FF000000"/>
        <rFont val="Calibri"/>
        <family val="2"/>
      </rPr>
      <t> </t>
    </r>
    <r>
      <rPr>
        <sz val="10"/>
        <color rgb="FF000000"/>
        <rFont val="Marianne"/>
        <family val="3"/>
      </rPr>
      <t>: Outrage sexiste et sexuel à partir du 1</t>
    </r>
    <r>
      <rPr>
        <vertAlign val="superscript"/>
        <sz val="10"/>
        <color rgb="FF000000"/>
        <rFont val="Marianne"/>
        <family val="3"/>
      </rPr>
      <t>er</t>
    </r>
    <r>
      <rPr>
        <sz val="10"/>
        <color rgb="FF000000"/>
        <rFont val="Marianne"/>
        <family val="3"/>
      </rPr>
      <t xml:space="preserve"> avril 2023. Les données départementales sont diffusées sur le site Interstats.</t>
    </r>
  </si>
  <si>
    <t xml:space="preserve">Lecture : Dans les unités urbaines de France métropolitaine recensant entre 100 000 et 200 000 habitants, 5,7 infractions  pour 100 000 habitants ont été enregistrées en 2023 (point jaune), alors que sur l’ensemble des unités urbaines de même taille en France, ce taux est de 4,9 infractions pour 100 000 (barre bleue) </t>
  </si>
  <si>
    <r>
      <t>Note : outrage sexiste et sexuel à partir du 1</t>
    </r>
    <r>
      <rPr>
        <vertAlign val="superscript"/>
        <sz val="9"/>
        <color rgb="FF000000"/>
        <rFont val="Calibri"/>
        <family val="2"/>
        <scheme val="minor"/>
      </rPr>
      <t>er</t>
    </r>
    <r>
      <rPr>
        <sz val="9"/>
        <color rgb="FF000000"/>
        <rFont val="Calibri"/>
        <family val="2"/>
        <scheme val="minor"/>
      </rPr>
      <t xml:space="preserve"> avil 2023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</si>
</sst>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 %"/>
    <numFmt numFmtId="165" formatCode="0.0"/>
    <numFmt numFmtId="166" formatCode="_-* #,##0\ _€_-;\-* #,##0\ _€_-;_-* &quot;-&quot;??\ _€_-;_-@_-"/>
  </numFmts>
  <fonts count="37" x14ac:knownFonts="1">
    <font>
      <sz val="11"/>
      <color theme="1"/>
      <name val="Calibri"/>
      <family val="2"/>
      <scheme val="minor"/>
    </font>
    <font>
      <sz val="11"/>
      <color theme="1"/>
      <name val="Calibri"/>
      <family val="2"/>
      <scheme val="minor"/>
    </font>
    <font>
      <b/>
      <sz val="11"/>
      <color theme="1"/>
      <name val="Calibri"/>
      <family val="2"/>
      <scheme val="minor"/>
    </font>
    <font>
      <b/>
      <sz val="10"/>
      <color rgb="FF181717"/>
      <name val="Palatino Linotype"/>
      <family val="1"/>
    </font>
    <font>
      <b/>
      <sz val="7.5"/>
      <color rgb="FF181717"/>
      <name val="Palatino Linotype"/>
      <family val="1"/>
    </font>
    <font>
      <sz val="7.5"/>
      <color rgb="FF181717"/>
      <name val="Palatino Linotype"/>
      <family val="1"/>
    </font>
    <font>
      <b/>
      <i/>
      <sz val="7.5"/>
      <color rgb="FF181717"/>
      <name val="Palatino Linotype"/>
      <family val="1"/>
    </font>
    <font>
      <sz val="11"/>
      <color rgb="FF000000"/>
      <name val="Arial"/>
      <family val="2"/>
    </font>
    <font>
      <b/>
      <sz val="11"/>
      <color rgb="FF000000"/>
      <name val="Calibri"/>
      <family val="2"/>
      <charset val="1"/>
    </font>
    <font>
      <sz val="10"/>
      <color rgb="FF000000"/>
      <name val="Calibri"/>
      <family val="2"/>
      <charset val="1"/>
    </font>
    <font>
      <b/>
      <sz val="10"/>
      <color rgb="FF000000"/>
      <name val="Calibri"/>
      <family val="2"/>
      <charset val="1"/>
    </font>
    <font>
      <sz val="10"/>
      <color rgb="FF000000"/>
      <name val="Arial"/>
      <family val="2"/>
    </font>
    <font>
      <b/>
      <sz val="10"/>
      <color rgb="FF000000"/>
      <name val="Arial"/>
      <family val="2"/>
    </font>
    <font>
      <sz val="11"/>
      <color rgb="FFFF0000"/>
      <name val="Calibri"/>
      <family val="2"/>
      <scheme val="minor"/>
    </font>
    <font>
      <b/>
      <sz val="9"/>
      <color rgb="FF181717"/>
      <name val="Palatino Linotype"/>
      <family val="1"/>
    </font>
    <font>
      <sz val="9"/>
      <color rgb="FF181717"/>
      <name val="Palatino Linotype"/>
      <family val="1"/>
    </font>
    <font>
      <b/>
      <i/>
      <sz val="9"/>
      <color rgb="FF181717"/>
      <name val="Palatino Linotype"/>
      <family val="1"/>
    </font>
    <font>
      <i/>
      <sz val="9"/>
      <color rgb="FF181717"/>
      <name val="Palatino Linotype"/>
      <family val="1"/>
    </font>
    <font>
      <sz val="11"/>
      <name val="Calibri"/>
      <family val="2"/>
      <scheme val="minor"/>
    </font>
    <font>
      <b/>
      <sz val="10"/>
      <color rgb="FF181717"/>
      <name val="Calibri"/>
      <family val="2"/>
      <scheme val="minor"/>
    </font>
    <font>
      <sz val="9"/>
      <color rgb="FF181717"/>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b/>
      <sz val="7.5"/>
      <color rgb="FF181717"/>
      <name val="Calibri"/>
      <family val="2"/>
      <scheme val="minor"/>
    </font>
    <font>
      <sz val="7.5"/>
      <color rgb="FF181717"/>
      <name val="Calibri"/>
      <family val="2"/>
      <scheme val="minor"/>
    </font>
    <font>
      <b/>
      <sz val="10"/>
      <color theme="1"/>
      <name val="Calibri"/>
      <family val="2"/>
      <scheme val="minor"/>
    </font>
    <font>
      <sz val="9"/>
      <color theme="1"/>
      <name val="Calibri"/>
      <family val="2"/>
      <scheme val="minor"/>
    </font>
    <font>
      <sz val="10"/>
      <color rgb="FF181717"/>
      <name val="Calibri"/>
      <family val="2"/>
      <scheme val="minor"/>
    </font>
    <font>
      <sz val="10"/>
      <color rgb="FF000000"/>
      <name val="Calibri"/>
      <family val="2"/>
    </font>
    <font>
      <sz val="10"/>
      <color rgb="FF000000"/>
      <name val="Marianne"/>
      <family val="3"/>
    </font>
    <font>
      <vertAlign val="superscript"/>
      <sz val="10"/>
      <color rgb="FF000000"/>
      <name val="Marianne"/>
      <family val="3"/>
    </font>
    <font>
      <b/>
      <sz val="10"/>
      <color rgb="FF242021"/>
      <name val="Calibri"/>
      <family val="2"/>
      <scheme val="minor"/>
    </font>
    <font>
      <b/>
      <i/>
      <sz val="10"/>
      <color rgb="FF242021"/>
      <name val="Calibri"/>
      <family val="2"/>
      <scheme val="minor"/>
    </font>
    <font>
      <sz val="9"/>
      <color rgb="FF000000"/>
      <name val="Calibri"/>
      <family val="2"/>
      <scheme val="minor"/>
    </font>
    <font>
      <i/>
      <sz val="9"/>
      <color rgb="FF181717"/>
      <name val="Calibri"/>
      <family val="2"/>
      <scheme val="minor"/>
    </font>
    <font>
      <vertAlign val="superscript"/>
      <sz val="9"/>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FFFFCC"/>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0" borderId="0"/>
  </cellStyleXfs>
  <cellXfs count="128">
    <xf numFmtId="0" fontId="0" fillId="0" borderId="0" xfId="0"/>
    <xf numFmtId="0" fontId="3" fillId="2" borderId="0" xfId="0" applyFont="1" applyFill="1" applyAlignment="1">
      <alignment vertical="center"/>
    </xf>
    <xf numFmtId="0" fontId="0" fillId="2" borderId="0" xfId="0" applyFill="1"/>
    <xf numFmtId="165" fontId="0" fillId="2" borderId="0" xfId="0" applyNumberFormat="1" applyFill="1"/>
    <xf numFmtId="0" fontId="0" fillId="2" borderId="1" xfId="0" applyFill="1" applyBorder="1"/>
    <xf numFmtId="0" fontId="2" fillId="2" borderId="1" xfId="0" applyFont="1" applyFill="1" applyBorder="1"/>
    <xf numFmtId="0" fontId="0" fillId="0" borderId="1" xfId="0" applyBorder="1"/>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0" fillId="2" borderId="1" xfId="0" applyFill="1" applyBorder="1" applyAlignment="1"/>
    <xf numFmtId="0" fontId="2" fillId="2" borderId="1" xfId="0" applyFont="1" applyFill="1" applyBorder="1" applyAlignment="1">
      <alignment horizontal="center"/>
    </xf>
    <xf numFmtId="3" fontId="0" fillId="2" borderId="1" xfId="0" applyNumberFormat="1" applyFill="1" applyBorder="1"/>
    <xf numFmtId="1" fontId="0" fillId="2" borderId="1" xfId="0" applyNumberFormat="1" applyFill="1" applyBorder="1"/>
    <xf numFmtId="49" fontId="0" fillId="2" borderId="1" xfId="0" applyNumberFormat="1" applyFill="1" applyBorder="1"/>
    <xf numFmtId="0" fontId="6" fillId="2" borderId="0" xfId="0" applyFont="1" applyFill="1"/>
    <xf numFmtId="0" fontId="8" fillId="2" borderId="0" xfId="0" applyFont="1" applyFill="1"/>
    <xf numFmtId="0" fontId="0" fillId="2" borderId="1" xfId="0" applyFill="1" applyBorder="1" applyAlignment="1">
      <alignment wrapText="1"/>
    </xf>
    <xf numFmtId="0" fontId="11" fillId="2" borderId="0" xfId="0" applyFont="1" applyFill="1" applyAlignment="1">
      <alignment horizontal="center" vertical="center"/>
    </xf>
    <xf numFmtId="0" fontId="7" fillId="2" borderId="0" xfId="0" applyFont="1" applyFill="1" applyAlignment="1">
      <alignment vertical="top" wrapText="1"/>
    </xf>
    <xf numFmtId="0" fontId="2" fillId="2" borderId="1" xfId="0" applyFont="1" applyFill="1" applyBorder="1" applyAlignment="1">
      <alignment horizontal="center" vertical="center"/>
    </xf>
    <xf numFmtId="165" fontId="0" fillId="0" borderId="1" xfId="0" applyNumberFormat="1" applyBorder="1"/>
    <xf numFmtId="0" fontId="0" fillId="0" borderId="1" xfId="0" applyFill="1" applyBorder="1"/>
    <xf numFmtId="0" fontId="2" fillId="2" borderId="0" xfId="0" applyFont="1" applyFill="1" applyAlignment="1"/>
    <xf numFmtId="0" fontId="2" fillId="2" borderId="0" xfId="0" applyFont="1" applyFill="1" applyAlignment="1">
      <alignment horizontal="center" vertical="center" wrapText="1"/>
    </xf>
    <xf numFmtId="1" fontId="0" fillId="2" borderId="0" xfId="0" applyNumberFormat="1" applyFill="1"/>
    <xf numFmtId="0" fontId="0" fillId="0" borderId="1" xfId="0" quotePrefix="1" applyBorder="1"/>
    <xf numFmtId="1" fontId="0" fillId="2" borderId="0" xfId="0" applyNumberFormat="1" applyFill="1" applyBorder="1"/>
    <xf numFmtId="0" fontId="10" fillId="3" borderId="1" xfId="0" applyFont="1" applyFill="1" applyBorder="1" applyAlignment="1">
      <alignment horizontal="center" vertical="center"/>
    </xf>
    <xf numFmtId="0" fontId="0" fillId="0" borderId="1" xfId="0" applyBorder="1" applyAlignment="1">
      <alignment horizontal="right"/>
    </xf>
    <xf numFmtId="1" fontId="0" fillId="2" borderId="1" xfId="0" quotePrefix="1" applyNumberFormat="1" applyFill="1" applyBorder="1"/>
    <xf numFmtId="0" fontId="2" fillId="0" borderId="1" xfId="0" applyFont="1" applyFill="1" applyBorder="1" applyAlignment="1">
      <alignment horizontal="center" vertical="center" wrapText="1"/>
    </xf>
    <xf numFmtId="1" fontId="0" fillId="0" borderId="1" xfId="0" applyNumberFormat="1" applyFill="1" applyBorder="1"/>
    <xf numFmtId="0" fontId="0" fillId="0" borderId="0" xfId="0" applyFill="1"/>
    <xf numFmtId="0" fontId="14" fillId="2" borderId="0" xfId="0" applyFont="1" applyFill="1" applyAlignment="1">
      <alignment horizontal="left" vertical="center"/>
    </xf>
    <xf numFmtId="0" fontId="7" fillId="0" borderId="0" xfId="0" applyFont="1" applyAlignment="1">
      <alignment vertical="top" wrapText="1"/>
    </xf>
    <xf numFmtId="3" fontId="0" fillId="0" borderId="1" xfId="0" applyNumberFormat="1" applyFill="1" applyBorder="1"/>
    <xf numFmtId="164" fontId="0" fillId="3" borderId="1" xfId="0" applyNumberFormat="1" applyFill="1" applyBorder="1" applyAlignment="1">
      <alignment horizontal="center"/>
    </xf>
    <xf numFmtId="0" fontId="3" fillId="0" borderId="0" xfId="0" applyFont="1" applyFill="1" applyAlignment="1">
      <alignment vertical="center"/>
    </xf>
    <xf numFmtId="0" fontId="4" fillId="0" borderId="0" xfId="0" applyFont="1" applyFill="1" applyAlignment="1">
      <alignment vertical="center"/>
    </xf>
    <xf numFmtId="165" fontId="7" fillId="2" borderId="1" xfId="0" applyNumberFormat="1" applyFont="1" applyFill="1" applyBorder="1" applyAlignment="1">
      <alignment vertical="top"/>
    </xf>
    <xf numFmtId="165" fontId="7" fillId="2" borderId="1" xfId="0" quotePrefix="1" applyNumberFormat="1" applyFont="1" applyFill="1" applyBorder="1" applyAlignment="1">
      <alignment horizontal="right" vertical="top"/>
    </xf>
    <xf numFmtId="0" fontId="12" fillId="2" borderId="1" xfId="0" applyFont="1" applyFill="1" applyBorder="1" applyAlignment="1">
      <alignment horizontal="center" vertical="center"/>
    </xf>
    <xf numFmtId="0" fontId="0" fillId="2" borderId="2" xfId="0" applyFill="1" applyBorder="1" applyAlignment="1"/>
    <xf numFmtId="0" fontId="7" fillId="2" borderId="1" xfId="0" applyFont="1" applyFill="1" applyBorder="1" applyAlignment="1">
      <alignment vertical="top"/>
    </xf>
    <xf numFmtId="0" fontId="7" fillId="2" borderId="1" xfId="0" quotePrefix="1" applyFont="1" applyFill="1" applyBorder="1" applyAlignment="1">
      <alignment horizontal="right" vertical="top"/>
    </xf>
    <xf numFmtId="0" fontId="0" fillId="2" borderId="3" xfId="0" applyFill="1" applyBorder="1"/>
    <xf numFmtId="9" fontId="0" fillId="2" borderId="0" xfId="2" applyFont="1" applyFill="1"/>
    <xf numFmtId="0" fontId="16" fillId="2" borderId="0" xfId="0" applyFont="1" applyFill="1" applyAlignment="1">
      <alignment horizontal="left" vertical="center"/>
    </xf>
    <xf numFmtId="0" fontId="0" fillId="0" borderId="1" xfId="0" quotePrefix="1" applyBorder="1" applyAlignment="1">
      <alignment horizontal="right"/>
    </xf>
    <xf numFmtId="0" fontId="14" fillId="0" borderId="0" xfId="0" applyFont="1" applyFill="1" applyAlignment="1">
      <alignment horizontal="left" vertical="center"/>
    </xf>
    <xf numFmtId="165" fontId="0" fillId="0" borderId="1" xfId="0" quotePrefix="1" applyNumberFormat="1" applyBorder="1" applyAlignment="1">
      <alignment horizontal="right"/>
    </xf>
    <xf numFmtId="3" fontId="7" fillId="2" borderId="1" xfId="0" applyNumberFormat="1" applyFont="1" applyFill="1" applyBorder="1" applyAlignment="1">
      <alignment vertical="top" wrapText="1"/>
    </xf>
    <xf numFmtId="0" fontId="9" fillId="3" borderId="2" xfId="0" applyFont="1" applyFill="1" applyBorder="1"/>
    <xf numFmtId="0" fontId="0" fillId="2" borderId="0" xfId="0" applyFont="1" applyFill="1"/>
    <xf numFmtId="0" fontId="0" fillId="2" borderId="1" xfId="0" applyFont="1" applyFill="1" applyBorder="1"/>
    <xf numFmtId="0" fontId="19" fillId="2" borderId="0" xfId="0" applyFont="1" applyFill="1" applyAlignment="1">
      <alignment vertical="center"/>
    </xf>
    <xf numFmtId="3" fontId="0" fillId="2" borderId="1" xfId="0" applyNumberFormat="1" applyFont="1" applyFill="1" applyBorder="1"/>
    <xf numFmtId="165" fontId="0" fillId="2" borderId="1" xfId="0" applyNumberFormat="1" applyFont="1" applyFill="1" applyBorder="1"/>
    <xf numFmtId="165" fontId="0" fillId="2" borderId="0" xfId="0" applyNumberFormat="1" applyFont="1" applyFill="1"/>
    <xf numFmtId="3" fontId="0" fillId="2" borderId="0" xfId="0" applyNumberFormat="1" applyFont="1" applyFill="1"/>
    <xf numFmtId="3" fontId="0" fillId="2" borderId="1" xfId="0" quotePrefix="1" applyNumberFormat="1" applyFont="1" applyFill="1" applyBorder="1"/>
    <xf numFmtId="0" fontId="19" fillId="2" borderId="0" xfId="0" applyFont="1" applyFill="1" applyAlignment="1">
      <alignment vertical="center" wrapText="1"/>
    </xf>
    <xf numFmtId="0" fontId="21" fillId="2" borderId="1" xfId="0" applyFont="1" applyFill="1" applyBorder="1"/>
    <xf numFmtId="0" fontId="22" fillId="2" borderId="1" xfId="3" applyFont="1" applyFill="1" applyBorder="1" applyAlignment="1">
      <alignment horizontal="center" vertical="center" wrapText="1"/>
    </xf>
    <xf numFmtId="0" fontId="23" fillId="2" borderId="1" xfId="3" applyFont="1" applyFill="1" applyBorder="1" applyAlignment="1">
      <alignment horizontal="left"/>
    </xf>
    <xf numFmtId="165" fontId="21" fillId="2" borderId="1" xfId="0" applyNumberFormat="1" applyFont="1" applyFill="1" applyBorder="1"/>
    <xf numFmtId="165" fontId="21" fillId="2" borderId="1" xfId="0" quotePrefix="1" applyNumberFormat="1" applyFont="1" applyFill="1" applyBorder="1"/>
    <xf numFmtId="0" fontId="23" fillId="2" borderId="0" xfId="3" applyFont="1" applyFill="1" applyBorder="1" applyAlignment="1">
      <alignment horizontal="left"/>
    </xf>
    <xf numFmtId="165" fontId="21" fillId="2" borderId="0" xfId="0" applyNumberFormat="1" applyFont="1" applyFill="1" applyBorder="1"/>
    <xf numFmtId="0" fontId="24" fillId="2" borderId="0" xfId="0" applyFont="1" applyFill="1" applyAlignment="1">
      <alignment horizontal="left" vertical="center"/>
    </xf>
    <xf numFmtId="0" fontId="26" fillId="2" borderId="1" xfId="0" applyFont="1" applyFill="1" applyBorder="1" applyAlignment="1">
      <alignment horizontal="center" vertical="center"/>
    </xf>
    <xf numFmtId="1" fontId="21" fillId="2" borderId="1" xfId="0" applyNumberFormat="1" applyFont="1" applyFill="1" applyBorder="1" applyAlignment="1">
      <alignment horizontal="center"/>
    </xf>
    <xf numFmtId="165" fontId="21" fillId="2" borderId="1" xfId="0" applyNumberFormat="1" applyFont="1" applyFill="1" applyBorder="1" applyAlignment="1">
      <alignment horizontal="center"/>
    </xf>
    <xf numFmtId="3" fontId="21" fillId="2" borderId="1" xfId="0" applyNumberFormat="1" applyFont="1" applyFill="1" applyBorder="1" applyAlignment="1">
      <alignment horizontal="center"/>
    </xf>
    <xf numFmtId="165" fontId="21" fillId="2" borderId="1" xfId="0" quotePrefix="1" applyNumberFormat="1" applyFont="1" applyFill="1" applyBorder="1" applyAlignment="1">
      <alignment horizontal="center"/>
    </xf>
    <xf numFmtId="1" fontId="21" fillId="2" borderId="1" xfId="0" quotePrefix="1" applyNumberFormat="1" applyFont="1" applyFill="1" applyBorder="1" applyAlignment="1">
      <alignment horizontal="center"/>
    </xf>
    <xf numFmtId="0" fontId="0" fillId="2" borderId="1" xfId="0" applyFill="1" applyBorder="1" applyAlignment="1">
      <alignment horizontal="center"/>
    </xf>
    <xf numFmtId="0" fontId="20" fillId="2" borderId="0" xfId="0" applyFont="1" applyFill="1" applyAlignment="1">
      <alignment horizontal="left" vertical="center"/>
    </xf>
    <xf numFmtId="165" fontId="21" fillId="2" borderId="0" xfId="0" quotePrefix="1" applyNumberFormat="1" applyFont="1" applyFill="1" applyBorder="1"/>
    <xf numFmtId="0" fontId="25" fillId="2" borderId="0" xfId="0" applyFont="1" applyFill="1" applyAlignment="1">
      <alignment horizontal="left" vertical="center"/>
    </xf>
    <xf numFmtId="0" fontId="5" fillId="2" borderId="0" xfId="0" applyFont="1" applyFill="1" applyAlignment="1">
      <alignment vertical="center"/>
    </xf>
    <xf numFmtId="0" fontId="5" fillId="2" borderId="0" xfId="0" applyFont="1" applyFill="1"/>
    <xf numFmtId="0" fontId="5" fillId="0" borderId="0" xfId="0" applyFont="1" applyFill="1" applyAlignment="1">
      <alignment vertical="center"/>
    </xf>
    <xf numFmtId="0" fontId="18" fillId="2" borderId="1" xfId="0" applyFont="1" applyFill="1" applyBorder="1" applyAlignment="1">
      <alignment horizontal="center"/>
    </xf>
    <xf numFmtId="0" fontId="13" fillId="2" borderId="3" xfId="0" applyFont="1" applyFill="1" applyBorder="1" applyAlignment="1">
      <alignment horizontal="center"/>
    </xf>
    <xf numFmtId="0" fontId="0" fillId="2" borderId="0" xfId="0" applyFill="1" applyAlignment="1">
      <alignment horizontal="center"/>
    </xf>
    <xf numFmtId="9" fontId="0" fillId="2" borderId="1" xfId="2" applyFont="1" applyFill="1" applyBorder="1" applyAlignment="1">
      <alignment horizontal="center" vertical="center" wrapText="1"/>
    </xf>
    <xf numFmtId="0" fontId="27" fillId="2" borderId="0" xfId="0" applyFont="1" applyFill="1"/>
    <xf numFmtId="0" fontId="21" fillId="2" borderId="0" xfId="0" applyFont="1" applyFill="1"/>
    <xf numFmtId="0" fontId="26" fillId="2" borderId="0" xfId="0" applyFont="1" applyFill="1"/>
    <xf numFmtId="0" fontId="26" fillId="2" borderId="1" xfId="0" applyFont="1" applyFill="1" applyBorder="1" applyAlignment="1">
      <alignment horizontal="center"/>
    </xf>
    <xf numFmtId="1" fontId="26" fillId="2" borderId="1" xfId="0" applyNumberFormat="1" applyFont="1" applyFill="1" applyBorder="1" applyAlignment="1">
      <alignment horizontal="center" vertical="center"/>
    </xf>
    <xf numFmtId="0" fontId="21" fillId="2" borderId="1" xfId="0" quotePrefix="1" applyFont="1" applyFill="1" applyBorder="1" applyAlignment="1">
      <alignment horizontal="center"/>
    </xf>
    <xf numFmtId="0" fontId="28" fillId="2" borderId="0" xfId="0" applyFont="1" applyFill="1" applyAlignment="1">
      <alignment horizontal="left" vertical="center"/>
    </xf>
    <xf numFmtId="0" fontId="32" fillId="2" borderId="0" xfId="0" applyFont="1" applyFill="1"/>
    <xf numFmtId="0" fontId="33" fillId="2" borderId="0" xfId="0" applyFont="1" applyFill="1"/>
    <xf numFmtId="9" fontId="21" fillId="2" borderId="0" xfId="2" applyFont="1" applyFill="1"/>
    <xf numFmtId="0" fontId="35" fillId="2" borderId="0" xfId="0" applyFont="1" applyFill="1" applyAlignment="1">
      <alignment horizontal="left" vertical="center"/>
    </xf>
    <xf numFmtId="0" fontId="21" fillId="2" borderId="1" xfId="0" applyFont="1" applyFill="1" applyBorder="1" applyAlignment="1">
      <alignment horizontal="center"/>
    </xf>
    <xf numFmtId="165" fontId="21" fillId="2" borderId="0" xfId="0" applyNumberFormat="1" applyFont="1" applyFill="1"/>
    <xf numFmtId="3" fontId="21" fillId="2" borderId="1" xfId="0" quotePrefix="1" applyNumberFormat="1" applyFont="1" applyFill="1" applyBorder="1" applyAlignment="1">
      <alignment horizontal="center"/>
    </xf>
    <xf numFmtId="0" fontId="19" fillId="2" borderId="0" xfId="0" applyFont="1" applyFill="1" applyAlignment="1">
      <alignment horizontal="left" vertical="center"/>
    </xf>
    <xf numFmtId="0" fontId="34" fillId="2" borderId="0" xfId="0" applyFont="1" applyFill="1"/>
    <xf numFmtId="0" fontId="20" fillId="2" borderId="0" xfId="0" applyFont="1" applyFill="1" applyAlignment="1">
      <alignment vertical="center"/>
    </xf>
    <xf numFmtId="0" fontId="27" fillId="2" borderId="0" xfId="0" applyFont="1" applyFill="1" applyBorder="1" applyAlignment="1"/>
    <xf numFmtId="0" fontId="27" fillId="2" borderId="0" xfId="0" applyFont="1" applyFill="1" applyBorder="1"/>
    <xf numFmtId="0" fontId="27" fillId="2" borderId="0" xfId="0" quotePrefix="1" applyFont="1" applyFill="1" applyBorder="1" applyAlignment="1">
      <alignment horizontal="right"/>
    </xf>
    <xf numFmtId="166" fontId="27" fillId="2" borderId="0" xfId="1" applyNumberFormat="1" applyFont="1" applyFill="1" applyBorder="1" applyAlignment="1"/>
    <xf numFmtId="0" fontId="21" fillId="2" borderId="1" xfId="0" applyFont="1" applyFill="1" applyBorder="1" applyAlignment="1">
      <alignment horizontal="center" vertical="center"/>
    </xf>
    <xf numFmtId="0" fontId="26" fillId="2" borderId="1" xfId="0" applyFont="1" applyFill="1" applyBorder="1" applyAlignment="1">
      <alignment horizontal="center" vertical="center" wrapText="1"/>
    </xf>
    <xf numFmtId="166" fontId="21" fillId="0" borderId="1" xfId="1" applyNumberFormat="1" applyFont="1" applyFill="1" applyBorder="1" applyAlignment="1">
      <alignment horizontal="center" vertical="center"/>
    </xf>
    <xf numFmtId="3" fontId="21" fillId="2" borderId="1" xfId="0" applyNumberFormat="1" applyFont="1" applyFill="1" applyBorder="1" applyAlignment="1">
      <alignment horizontal="center" vertical="center"/>
    </xf>
    <xf numFmtId="165" fontId="21" fillId="2" borderId="1" xfId="0" applyNumberFormat="1" applyFont="1" applyFill="1" applyBorder="1" applyAlignment="1">
      <alignment horizontal="center" vertical="center"/>
    </xf>
    <xf numFmtId="3" fontId="21" fillId="0" borderId="1" xfId="0" applyNumberFormat="1" applyFont="1" applyFill="1" applyBorder="1" applyAlignment="1">
      <alignment horizontal="center" vertical="center"/>
    </xf>
    <xf numFmtId="0" fontId="21" fillId="2" borderId="1" xfId="0" quotePrefix="1" applyFont="1" applyFill="1" applyBorder="1" applyAlignment="1">
      <alignment horizontal="center" vertical="center"/>
    </xf>
    <xf numFmtId="165" fontId="21" fillId="2" borderId="1" xfId="0" quotePrefix="1" applyNumberFormat="1" applyFont="1" applyFill="1" applyBorder="1" applyAlignment="1">
      <alignment horizontal="center" vertical="center"/>
    </xf>
    <xf numFmtId="0" fontId="21" fillId="2" borderId="0" xfId="0" applyFont="1" applyFill="1" applyBorder="1" applyAlignment="1"/>
    <xf numFmtId="166" fontId="21" fillId="0" borderId="0" xfId="1" applyNumberFormat="1" applyFont="1" applyFill="1" applyBorder="1" applyAlignment="1"/>
    <xf numFmtId="0" fontId="21" fillId="2" borderId="0" xfId="0" applyFont="1" applyFill="1" applyBorder="1"/>
    <xf numFmtId="0" fontId="21" fillId="2" borderId="0" xfId="0" quotePrefix="1" applyFont="1" applyFill="1" applyBorder="1" applyAlignment="1">
      <alignment horizontal="right"/>
    </xf>
    <xf numFmtId="165" fontId="21" fillId="2" borderId="0" xfId="0" quotePrefix="1" applyNumberFormat="1" applyFont="1" applyFill="1" applyBorder="1" applyAlignment="1">
      <alignment horizontal="right"/>
    </xf>
    <xf numFmtId="0" fontId="20" fillId="2" borderId="0" xfId="0" applyFont="1" applyFill="1" applyAlignment="1">
      <alignment horizontal="left" vertical="center" wrapText="1"/>
    </xf>
    <xf numFmtId="9" fontId="0" fillId="3" borderId="1" xfId="2" applyFont="1" applyFill="1" applyBorder="1" applyAlignment="1">
      <alignment horizontal="center"/>
    </xf>
    <xf numFmtId="0" fontId="19" fillId="2" borderId="0" xfId="0" applyFont="1" applyFill="1" applyAlignment="1">
      <alignment horizontal="center" vertical="center" wrapText="1"/>
    </xf>
    <xf numFmtId="0" fontId="34" fillId="2" borderId="0" xfId="0" applyFont="1" applyFill="1" applyAlignment="1">
      <alignment horizontal="left" vertical="center" wrapText="1"/>
    </xf>
    <xf numFmtId="0" fontId="2" fillId="2" borderId="1" xfId="0" applyFont="1" applyFill="1" applyBorder="1" applyAlignment="1">
      <alignment horizontal="center"/>
    </xf>
    <xf numFmtId="0" fontId="0" fillId="2" borderId="1" xfId="0" applyFill="1" applyBorder="1" applyAlignment="1">
      <alignment horizontal="center"/>
    </xf>
    <xf numFmtId="0" fontId="3" fillId="2" borderId="0" xfId="0" applyFont="1" applyFill="1" applyAlignment="1">
      <alignment horizontal="center" vertical="center" wrapText="1"/>
    </xf>
  </cellXfs>
  <cellStyles count="4">
    <cellStyle name="Milliers" xfId="1" builtinId="3"/>
    <cellStyle name="Normal" xfId="0" builtinId="0"/>
    <cellStyle name="Normal 2" xfId="3"/>
    <cellStyle name="Pourcentage" xfId="2" builtinId="5"/>
  </cellStyles>
  <dxfs count="0"/>
  <tableStyles count="0" defaultTableStyle="TableStyleMedium2" defaultPivotStyle="PivotStyleLight16"/>
  <colors>
    <mruColors>
      <color rgb="FFFFCA00"/>
      <color rgb="FF465F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 1'!$B$5</c:f>
              <c:strCache>
                <c:ptCount val="1"/>
                <c:pt idx="0">
                  <c:v>Contraventions</c:v>
                </c:pt>
              </c:strCache>
            </c:strRef>
          </c:tx>
          <c:spPr>
            <a:solidFill>
              <a:srgbClr val="465F9D"/>
            </a:solidFill>
            <a:ln>
              <a:noFill/>
            </a:ln>
            <a:effectLst/>
          </c:spPr>
          <c:invertIfNegative val="0"/>
          <c:cat>
            <c:numRef>
              <c:f>'Fig 1'!$A$6:$A$11</c:f>
              <c:numCache>
                <c:formatCode>0</c:formatCode>
                <c:ptCount val="6"/>
                <c:pt idx="0">
                  <c:v>2018</c:v>
                </c:pt>
                <c:pt idx="1">
                  <c:v>2019</c:v>
                </c:pt>
                <c:pt idx="2">
                  <c:v>2020</c:v>
                </c:pt>
                <c:pt idx="3">
                  <c:v>2021</c:v>
                </c:pt>
                <c:pt idx="4">
                  <c:v>2022</c:v>
                </c:pt>
                <c:pt idx="5">
                  <c:v>2023</c:v>
                </c:pt>
              </c:numCache>
            </c:numRef>
          </c:cat>
          <c:val>
            <c:numRef>
              <c:f>'Fig 1'!$B$6:$B$11</c:f>
              <c:numCache>
                <c:formatCode>#,##0</c:formatCode>
                <c:ptCount val="6"/>
                <c:pt idx="0">
                  <c:v>261</c:v>
                </c:pt>
                <c:pt idx="1">
                  <c:v>934</c:v>
                </c:pt>
                <c:pt idx="2">
                  <c:v>1454</c:v>
                </c:pt>
                <c:pt idx="3">
                  <c:v>2368</c:v>
                </c:pt>
                <c:pt idx="4">
                  <c:v>2873</c:v>
                </c:pt>
                <c:pt idx="5">
                  <c:v>2671</c:v>
                </c:pt>
              </c:numCache>
            </c:numRef>
          </c:val>
          <c:extLst xmlns:c16r2="http://schemas.microsoft.com/office/drawing/2015/06/chart">
            <c:ext xmlns:c16="http://schemas.microsoft.com/office/drawing/2014/chart" uri="{C3380CC4-5D6E-409C-BE32-E72D297353CC}">
              <c16:uniqueId val="{00000000-55EF-4BA3-B6B1-4769D854BA9F}"/>
            </c:ext>
          </c:extLst>
        </c:ser>
        <c:ser>
          <c:idx val="1"/>
          <c:order val="1"/>
          <c:tx>
            <c:strRef>
              <c:f>'Fig 1'!$C$5</c:f>
              <c:strCache>
                <c:ptCount val="1"/>
                <c:pt idx="0">
                  <c:v>Délits</c:v>
                </c:pt>
              </c:strCache>
            </c:strRef>
          </c:tx>
          <c:spPr>
            <a:solidFill>
              <a:schemeClr val="bg1">
                <a:lumMod val="75000"/>
              </a:schemeClr>
            </a:solidFill>
            <a:ln>
              <a:noFill/>
            </a:ln>
            <a:effectLst/>
          </c:spPr>
          <c:invertIfNegative val="0"/>
          <c:cat>
            <c:numRef>
              <c:f>'Fig 1'!$A$6:$A$11</c:f>
              <c:numCache>
                <c:formatCode>0</c:formatCode>
                <c:ptCount val="6"/>
                <c:pt idx="0">
                  <c:v>2018</c:v>
                </c:pt>
                <c:pt idx="1">
                  <c:v>2019</c:v>
                </c:pt>
                <c:pt idx="2">
                  <c:v>2020</c:v>
                </c:pt>
                <c:pt idx="3">
                  <c:v>2021</c:v>
                </c:pt>
                <c:pt idx="4">
                  <c:v>2022</c:v>
                </c:pt>
                <c:pt idx="5">
                  <c:v>2023</c:v>
                </c:pt>
              </c:numCache>
            </c:numRef>
          </c:cat>
          <c:val>
            <c:numRef>
              <c:f>'Fig 1'!$C$6:$C$11</c:f>
              <c:numCache>
                <c:formatCode>#,##0</c:formatCode>
                <c:ptCount val="6"/>
                <c:pt idx="0">
                  <c:v>0</c:v>
                </c:pt>
                <c:pt idx="1">
                  <c:v>0</c:v>
                </c:pt>
                <c:pt idx="2">
                  <c:v>0</c:v>
                </c:pt>
                <c:pt idx="3">
                  <c:v>0</c:v>
                </c:pt>
                <c:pt idx="4">
                  <c:v>0</c:v>
                </c:pt>
                <c:pt idx="5">
                  <c:v>734</c:v>
                </c:pt>
              </c:numCache>
            </c:numRef>
          </c:val>
          <c:extLst xmlns:c16r2="http://schemas.microsoft.com/office/drawing/2015/06/chart">
            <c:ext xmlns:c16="http://schemas.microsoft.com/office/drawing/2014/chart" uri="{C3380CC4-5D6E-409C-BE32-E72D297353CC}">
              <c16:uniqueId val="{00000001-55EF-4BA3-B6B1-4769D854BA9F}"/>
            </c:ext>
          </c:extLst>
        </c:ser>
        <c:dLbls>
          <c:showLegendKey val="0"/>
          <c:showVal val="0"/>
          <c:showCatName val="0"/>
          <c:showSerName val="0"/>
          <c:showPercent val="0"/>
          <c:showBubbleSize val="0"/>
        </c:dLbls>
        <c:gapWidth val="219"/>
        <c:overlap val="100"/>
        <c:axId val="1333790464"/>
        <c:axId val="1333792096"/>
      </c:barChart>
      <c:catAx>
        <c:axId val="13337904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33792096"/>
        <c:crosses val="autoZero"/>
        <c:auto val="1"/>
        <c:lblAlgn val="ctr"/>
        <c:lblOffset val="100"/>
        <c:noMultiLvlLbl val="0"/>
      </c:catAx>
      <c:valAx>
        <c:axId val="13337920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337904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205122510574901E-2"/>
          <c:y val="3.4388420284097089E-2"/>
          <c:w val="0.88687378751569101"/>
          <c:h val="0.6242758525888028"/>
        </c:manualLayout>
      </c:layout>
      <c:barChart>
        <c:barDir val="col"/>
        <c:grouping val="clustered"/>
        <c:varyColors val="0"/>
        <c:ser>
          <c:idx val="0"/>
          <c:order val="0"/>
          <c:tx>
            <c:strRef>
              <c:f>'Fig 2'!$B$3</c:f>
              <c:strCache>
                <c:ptCount val="1"/>
                <c:pt idx="0">
                  <c:v>Nombre d'infractions en moyenne par an (période 2018-2023) [échelle de gauche]</c:v>
                </c:pt>
              </c:strCache>
            </c:strRef>
          </c:tx>
          <c:spPr>
            <a:solidFill>
              <a:srgbClr val="465F9D"/>
            </a:solidFill>
            <a:ln>
              <a:noFill/>
            </a:ln>
            <a:effectLst/>
          </c:spPr>
          <c:invertIfNegative val="0"/>
          <c:dLbls>
            <c:delete val="1"/>
          </c:dLbls>
          <c:cat>
            <c:strRef>
              <c:f>'Fig 2'!$A$4:$A$21</c:f>
              <c:strCache>
                <c:ptCount val="18"/>
                <c:pt idx="0">
                  <c:v>Île-de-France</c:v>
                </c:pt>
                <c:pt idx="1">
                  <c:v>Auvergne-Rhône-Alpes</c:v>
                </c:pt>
                <c:pt idx="2">
                  <c:v>Hauts-de-France</c:v>
                </c:pt>
                <c:pt idx="3">
                  <c:v>Centre-Val de Loire</c:v>
                </c:pt>
                <c:pt idx="4">
                  <c:v>Grand Est</c:v>
                </c:pt>
                <c:pt idx="5">
                  <c:v>Nouvelle-Aquitaine</c:v>
                </c:pt>
                <c:pt idx="6">
                  <c:v>Occitanie</c:v>
                </c:pt>
                <c:pt idx="7">
                  <c:v>Provence-Alpes-Côte d'Azur</c:v>
                </c:pt>
                <c:pt idx="8">
                  <c:v>Pays de la Loire</c:v>
                </c:pt>
                <c:pt idx="9">
                  <c:v>Bretagne</c:v>
                </c:pt>
                <c:pt idx="10">
                  <c:v>Normandie</c:v>
                </c:pt>
                <c:pt idx="11">
                  <c:v>Bourgogne-Franche-Comté</c:v>
                </c:pt>
                <c:pt idx="12">
                  <c:v>La Réunion</c:v>
                </c:pt>
                <c:pt idx="13">
                  <c:v>Guadeloupe</c:v>
                </c:pt>
                <c:pt idx="14">
                  <c:v>Martinique</c:v>
                </c:pt>
                <c:pt idx="15">
                  <c:v>Guyane</c:v>
                </c:pt>
                <c:pt idx="16">
                  <c:v>Corse</c:v>
                </c:pt>
                <c:pt idx="17">
                  <c:v>Mayotte</c:v>
                </c:pt>
              </c:strCache>
            </c:strRef>
          </c:cat>
          <c:val>
            <c:numRef>
              <c:f>'Fig 2'!$B$4:$B$21</c:f>
              <c:numCache>
                <c:formatCode>#,##0</c:formatCode>
                <c:ptCount val="18"/>
                <c:pt idx="0">
                  <c:v>3037</c:v>
                </c:pt>
                <c:pt idx="1">
                  <c:v>1207</c:v>
                </c:pt>
                <c:pt idx="2">
                  <c:v>920</c:v>
                </c:pt>
                <c:pt idx="3">
                  <c:v>911</c:v>
                </c:pt>
                <c:pt idx="4">
                  <c:v>813</c:v>
                </c:pt>
                <c:pt idx="5">
                  <c:v>801</c:v>
                </c:pt>
                <c:pt idx="6">
                  <c:v>735</c:v>
                </c:pt>
                <c:pt idx="7">
                  <c:v>713</c:v>
                </c:pt>
                <c:pt idx="8">
                  <c:v>509</c:v>
                </c:pt>
                <c:pt idx="9">
                  <c:v>414</c:v>
                </c:pt>
                <c:pt idx="10">
                  <c:v>327</c:v>
                </c:pt>
                <c:pt idx="11">
                  <c:v>283</c:v>
                </c:pt>
                <c:pt idx="12">
                  <c:v>72</c:v>
                </c:pt>
                <c:pt idx="13">
                  <c:v>55</c:v>
                </c:pt>
                <c:pt idx="14">
                  <c:v>38</c:v>
                </c:pt>
                <c:pt idx="15">
                  <c:v>27</c:v>
                </c:pt>
                <c:pt idx="16">
                  <c:v>17</c:v>
                </c:pt>
                <c:pt idx="17">
                  <c:v>6</c:v>
                </c:pt>
              </c:numCache>
            </c:numRef>
          </c:val>
          <c:extLst xmlns:c16r2="http://schemas.microsoft.com/office/drawing/2015/06/chart">
            <c:ext xmlns:c16="http://schemas.microsoft.com/office/drawing/2014/chart" uri="{C3380CC4-5D6E-409C-BE32-E72D297353CC}">
              <c16:uniqueId val="{00000000-35BF-4E94-A9C8-BC95AE0C606A}"/>
            </c:ext>
          </c:extLst>
        </c:ser>
        <c:dLbls>
          <c:showLegendKey val="0"/>
          <c:showVal val="1"/>
          <c:showCatName val="0"/>
          <c:showSerName val="0"/>
          <c:showPercent val="0"/>
          <c:showBubbleSize val="0"/>
        </c:dLbls>
        <c:gapWidth val="70"/>
        <c:axId val="1333807872"/>
        <c:axId val="1333808960"/>
      </c:barChart>
      <c:lineChart>
        <c:grouping val="standard"/>
        <c:varyColors val="0"/>
        <c:ser>
          <c:idx val="1"/>
          <c:order val="1"/>
          <c:tx>
            <c:strRef>
              <c:f>'Fig 2'!$C$3</c:f>
              <c:strCache>
                <c:ptCount val="1"/>
                <c:pt idx="0">
                  <c:v>Taux pour 100 000 habitants (échelle de droite)</c:v>
                </c:pt>
              </c:strCache>
            </c:strRef>
          </c:tx>
          <c:spPr>
            <a:ln w="25400" cap="rnd">
              <a:noFill/>
              <a:round/>
            </a:ln>
            <a:effectLst/>
          </c:spPr>
          <c:marker>
            <c:symbol val="circle"/>
            <c:size val="5"/>
            <c:spPr>
              <a:solidFill>
                <a:srgbClr val="FFCA00"/>
              </a:solidFill>
              <a:ln w="9525">
                <a:solidFill>
                  <a:schemeClr val="accent2"/>
                </a:solidFill>
              </a:ln>
              <a:effectLst/>
            </c:spPr>
          </c:marker>
          <c:dPt>
            <c:idx val="2"/>
            <c:marker>
              <c:symbol val="circle"/>
              <c:size val="5"/>
              <c:spPr>
                <a:solidFill>
                  <a:srgbClr val="FFCA00"/>
                </a:solidFill>
                <a:ln w="9525">
                  <a:solidFill>
                    <a:schemeClr val="accent2"/>
                  </a:solidFill>
                </a:ln>
                <a:effectLst/>
              </c:spPr>
            </c:marker>
            <c:bubble3D val="0"/>
          </c:dPt>
          <c:dLbls>
            <c:dLbl>
              <c:idx val="0"/>
              <c:layout>
                <c:manualLayout>
                  <c:x val="-2.8563277416409905E-3"/>
                  <c:y val="-1.442602740058313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9426376050819734E-2"/>
                  <c:y val="-6.641157514542005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'Fig 2'!$C$4:$C$21</c:f>
              <c:numCache>
                <c:formatCode>0.0</c:formatCode>
                <c:ptCount val="18"/>
                <c:pt idx="0">
                  <c:v>4.1094032754041434</c:v>
                </c:pt>
                <c:pt idx="1">
                  <c:v>2.4791436647527347</c:v>
                </c:pt>
                <c:pt idx="2">
                  <c:v>2.5575623895105251</c:v>
                </c:pt>
                <c:pt idx="3">
                  <c:v>5.9003286178632415</c:v>
                </c:pt>
                <c:pt idx="4">
                  <c:v>2.4364863744669174</c:v>
                </c:pt>
                <c:pt idx="5">
                  <c:v>2.1995758361024373</c:v>
                </c:pt>
                <c:pt idx="6">
                  <c:v>2.0341484539807539</c:v>
                </c:pt>
                <c:pt idx="7">
                  <c:v>2.3174149999479963</c:v>
                </c:pt>
                <c:pt idx="8">
                  <c:v>2.2011768382226702</c:v>
                </c:pt>
                <c:pt idx="9">
                  <c:v>2.0326598355548735</c:v>
                </c:pt>
                <c:pt idx="10">
                  <c:v>1.6376369229733716</c:v>
                </c:pt>
                <c:pt idx="11">
                  <c:v>1.6844071041744488</c:v>
                </c:pt>
                <c:pt idx="12">
                  <c:v>1.3774784568108849</c:v>
                </c:pt>
                <c:pt idx="13">
                  <c:v>2.3851961715433085</c:v>
                </c:pt>
                <c:pt idx="14">
                  <c:v>1.7556066221481785</c:v>
                </c:pt>
                <c:pt idx="15">
                  <c:v>1.5700339825133103</c:v>
                </c:pt>
                <c:pt idx="16">
                  <c:v>0.81512019186970353</c:v>
                </c:pt>
                <c:pt idx="17">
                  <c:v>0.38983619083261212</c:v>
                </c:pt>
              </c:numCache>
            </c:numRef>
          </c:val>
          <c:smooth val="0"/>
          <c:extLst xmlns:c16r2="http://schemas.microsoft.com/office/drawing/2015/06/chart">
            <c:ext xmlns:c16="http://schemas.microsoft.com/office/drawing/2014/chart" uri="{C3380CC4-5D6E-409C-BE32-E72D297353CC}">
              <c16:uniqueId val="{00000001-F575-4AC9-93D1-13FD443A743C}"/>
            </c:ext>
          </c:extLst>
        </c:ser>
        <c:dLbls>
          <c:showLegendKey val="0"/>
          <c:showVal val="1"/>
          <c:showCatName val="0"/>
          <c:showSerName val="0"/>
          <c:showPercent val="0"/>
          <c:showBubbleSize val="0"/>
        </c:dLbls>
        <c:marker val="1"/>
        <c:smooth val="0"/>
        <c:axId val="1333809504"/>
        <c:axId val="1333816032"/>
      </c:lineChart>
      <c:catAx>
        <c:axId val="133380787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33808960"/>
        <c:crosses val="autoZero"/>
        <c:auto val="1"/>
        <c:lblAlgn val="ctr"/>
        <c:lblOffset val="100"/>
        <c:noMultiLvlLbl val="0"/>
      </c:catAx>
      <c:valAx>
        <c:axId val="1333808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33807872"/>
        <c:crosses val="autoZero"/>
        <c:crossBetween val="between"/>
      </c:valAx>
      <c:valAx>
        <c:axId val="1333816032"/>
        <c:scaling>
          <c:orientation val="minMax"/>
          <c:max val="9"/>
        </c:scaling>
        <c:delete val="0"/>
        <c:axPos val="r"/>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33809504"/>
        <c:crosses val="max"/>
        <c:crossBetween val="between"/>
        <c:majorUnit val="1"/>
      </c:valAx>
      <c:catAx>
        <c:axId val="1333809504"/>
        <c:scaling>
          <c:orientation val="minMax"/>
        </c:scaling>
        <c:delete val="1"/>
        <c:axPos val="b"/>
        <c:majorTickMark val="none"/>
        <c:minorTickMark val="none"/>
        <c:tickLblPos val="nextTo"/>
        <c:crossAx val="133381603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205122510574901E-2"/>
          <c:y val="3.4388420284097089E-2"/>
          <c:w val="0.86996557495530447"/>
          <c:h val="0.62004315660589981"/>
        </c:manualLayout>
      </c:layout>
      <c:barChart>
        <c:barDir val="col"/>
        <c:grouping val="clustered"/>
        <c:varyColors val="0"/>
        <c:ser>
          <c:idx val="0"/>
          <c:order val="0"/>
          <c:tx>
            <c:strRef>
              <c:f>'Fig Comp 2 bis'!$B$3</c:f>
              <c:strCache>
                <c:ptCount val="1"/>
                <c:pt idx="0">
                  <c:v>Nombre d'infractions 2018-2023</c:v>
                </c:pt>
              </c:strCache>
            </c:strRef>
          </c:tx>
          <c:spPr>
            <a:solidFill>
              <a:srgbClr val="465F9D"/>
            </a:solidFill>
            <a:ln>
              <a:noFill/>
            </a:ln>
            <a:effectLst/>
          </c:spPr>
          <c:invertIfNegative val="0"/>
          <c:dLbls>
            <c:delete val="1"/>
          </c:dLbls>
          <c:cat>
            <c:strRef>
              <c:f>'Fig Comp 2 bis'!$A$4:$A$21</c:f>
              <c:strCache>
                <c:ptCount val="18"/>
                <c:pt idx="0">
                  <c:v>Île-de-France</c:v>
                </c:pt>
                <c:pt idx="1">
                  <c:v>Auvergne-Rhône-Alpes</c:v>
                </c:pt>
                <c:pt idx="2">
                  <c:v>Nouvelle-Aquitaine</c:v>
                </c:pt>
                <c:pt idx="3">
                  <c:v>Centre-Val de Loire</c:v>
                </c:pt>
                <c:pt idx="4">
                  <c:v>Hauts-de-France</c:v>
                </c:pt>
                <c:pt idx="5">
                  <c:v>Grand Est</c:v>
                </c:pt>
                <c:pt idx="6">
                  <c:v>Occitanie</c:v>
                </c:pt>
                <c:pt idx="7">
                  <c:v>Provence-Alpes-Côte d'Azur</c:v>
                </c:pt>
                <c:pt idx="8">
                  <c:v>Pays de la Loire</c:v>
                </c:pt>
                <c:pt idx="9">
                  <c:v>Bretagne</c:v>
                </c:pt>
                <c:pt idx="10">
                  <c:v>Normandie</c:v>
                </c:pt>
                <c:pt idx="11">
                  <c:v>Bourgogne-Franche-Comté</c:v>
                </c:pt>
                <c:pt idx="12">
                  <c:v>La Réunion</c:v>
                </c:pt>
                <c:pt idx="13">
                  <c:v>Guadeloupe</c:v>
                </c:pt>
                <c:pt idx="14">
                  <c:v>Guyane</c:v>
                </c:pt>
                <c:pt idx="15">
                  <c:v>Martinique</c:v>
                </c:pt>
                <c:pt idx="16">
                  <c:v>Corse</c:v>
                </c:pt>
                <c:pt idx="17">
                  <c:v>Mayotte</c:v>
                </c:pt>
              </c:strCache>
            </c:strRef>
          </c:cat>
          <c:val>
            <c:numRef>
              <c:f>'Fig Comp 2 bis'!$B$4:$B$21</c:f>
              <c:numCache>
                <c:formatCode>General</c:formatCode>
                <c:ptCount val="18"/>
                <c:pt idx="0">
                  <c:v>963</c:v>
                </c:pt>
                <c:pt idx="1">
                  <c:v>368</c:v>
                </c:pt>
                <c:pt idx="2">
                  <c:v>307</c:v>
                </c:pt>
                <c:pt idx="3">
                  <c:v>242</c:v>
                </c:pt>
                <c:pt idx="4">
                  <c:v>222</c:v>
                </c:pt>
                <c:pt idx="5">
                  <c:v>218</c:v>
                </c:pt>
                <c:pt idx="6">
                  <c:v>215</c:v>
                </c:pt>
                <c:pt idx="7">
                  <c:v>205</c:v>
                </c:pt>
                <c:pt idx="8">
                  <c:v>144</c:v>
                </c:pt>
                <c:pt idx="9">
                  <c:v>139</c:v>
                </c:pt>
                <c:pt idx="10">
                  <c:v>124</c:v>
                </c:pt>
                <c:pt idx="11">
                  <c:v>86</c:v>
                </c:pt>
                <c:pt idx="12">
                  <c:v>25</c:v>
                </c:pt>
                <c:pt idx="13">
                  <c:v>21</c:v>
                </c:pt>
                <c:pt idx="14">
                  <c:v>9</c:v>
                </c:pt>
                <c:pt idx="15">
                  <c:v>7</c:v>
                </c:pt>
                <c:pt idx="16">
                  <c:v>4</c:v>
                </c:pt>
                <c:pt idx="17">
                  <c:v>3</c:v>
                </c:pt>
              </c:numCache>
            </c:numRef>
          </c:val>
          <c:extLst xmlns:c16r2="http://schemas.microsoft.com/office/drawing/2015/06/chart">
            <c:ext xmlns:c16="http://schemas.microsoft.com/office/drawing/2014/chart" uri="{C3380CC4-5D6E-409C-BE32-E72D297353CC}">
              <c16:uniqueId val="{00000000-35BF-4E94-A9C8-BC95AE0C606A}"/>
            </c:ext>
          </c:extLst>
        </c:ser>
        <c:dLbls>
          <c:showLegendKey val="0"/>
          <c:showVal val="1"/>
          <c:showCatName val="0"/>
          <c:showSerName val="0"/>
          <c:showPercent val="0"/>
          <c:showBubbleSize val="0"/>
        </c:dLbls>
        <c:gapWidth val="70"/>
        <c:axId val="1333816576"/>
        <c:axId val="1333794272"/>
      </c:barChart>
      <c:lineChart>
        <c:grouping val="standard"/>
        <c:varyColors val="0"/>
        <c:ser>
          <c:idx val="1"/>
          <c:order val="1"/>
          <c:tx>
            <c:strRef>
              <c:f>'Fig Comp 2 bis'!$C$3</c:f>
              <c:strCache>
                <c:ptCount val="1"/>
                <c:pt idx="0">
                  <c:v>Taux pour 100 000 habitants (échelle de droite)</c:v>
                </c:pt>
              </c:strCache>
            </c:strRef>
          </c:tx>
          <c:spPr>
            <a:ln w="25400" cap="rnd">
              <a:noFill/>
              <a:round/>
            </a:ln>
            <a:effectLst/>
          </c:spPr>
          <c:marker>
            <c:symbol val="circle"/>
            <c:size val="5"/>
            <c:spPr>
              <a:solidFill>
                <a:srgbClr val="FFCA00"/>
              </a:solidFill>
              <a:ln w="9525">
                <a:solidFill>
                  <a:schemeClr val="accent2"/>
                </a:solidFill>
              </a:ln>
              <a:effectLst/>
            </c:spPr>
          </c:marker>
          <c:dPt>
            <c:idx val="4"/>
            <c:marker>
              <c:symbol val="circle"/>
              <c:size val="5"/>
              <c:spPr>
                <a:solidFill>
                  <a:srgbClr val="FFCA00"/>
                </a:solidFill>
                <a:ln w="9525">
                  <a:solidFill>
                    <a:schemeClr val="accent2"/>
                  </a:solidFill>
                </a:ln>
                <a:effectLst/>
              </c:spPr>
            </c:marker>
            <c:bubble3D val="0"/>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'Fig Comp 2 bis'!$C$4:$C$21</c:f>
              <c:numCache>
                <c:formatCode>0.0</c:formatCode>
                <c:ptCount val="18"/>
                <c:pt idx="0">
                  <c:v>11.867847634582686</c:v>
                </c:pt>
                <c:pt idx="1">
                  <c:v>13.141946593700293</c:v>
                </c:pt>
                <c:pt idx="2">
                  <c:v>9.0438633263093653</c:v>
                </c:pt>
                <c:pt idx="3">
                  <c:v>9.4042559309960776</c:v>
                </c:pt>
                <c:pt idx="4">
                  <c:v>63.867064445320295</c:v>
                </c:pt>
                <c:pt idx="5">
                  <c:v>3.9199559382567384</c:v>
                </c:pt>
                <c:pt idx="6">
                  <c:v>55.943692023470327</c:v>
                </c:pt>
                <c:pt idx="7">
                  <c:v>71.523770314495252</c:v>
                </c:pt>
                <c:pt idx="8">
                  <c:v>2.4018846788446666</c:v>
                </c:pt>
                <c:pt idx="9">
                  <c:v>1.1284959933115097</c:v>
                </c:pt>
                <c:pt idx="10">
                  <c:v>14.233944053712477</c:v>
                </c:pt>
                <c:pt idx="11">
                  <c:v>23.839289921801587</c:v>
                </c:pt>
                <c:pt idx="12">
                  <c:v>9.7459047708153044</c:v>
                </c:pt>
                <c:pt idx="13">
                  <c:v>0.63101606206313399</c:v>
                </c:pt>
                <c:pt idx="14">
                  <c:v>0.14828601142263623</c:v>
                </c:pt>
                <c:pt idx="15">
                  <c:v>0.11623705451318594</c:v>
                </c:pt>
                <c:pt idx="16">
                  <c:v>0.10378829885529291</c:v>
                </c:pt>
                <c:pt idx="17">
                  <c:v>5.8504165496583355E-2</c:v>
                </c:pt>
              </c:numCache>
            </c:numRef>
          </c:val>
          <c:smooth val="0"/>
          <c:extLst xmlns:c16r2="http://schemas.microsoft.com/office/drawing/2015/06/chart">
            <c:ext xmlns:c16="http://schemas.microsoft.com/office/drawing/2014/chart" uri="{C3380CC4-5D6E-409C-BE32-E72D297353CC}">
              <c16:uniqueId val="{00000001-F575-4AC9-93D1-13FD443A743C}"/>
            </c:ext>
          </c:extLst>
        </c:ser>
        <c:dLbls>
          <c:showLegendKey val="0"/>
          <c:showVal val="1"/>
          <c:showCatName val="0"/>
          <c:showSerName val="0"/>
          <c:showPercent val="0"/>
          <c:showBubbleSize val="0"/>
        </c:dLbls>
        <c:marker val="1"/>
        <c:smooth val="0"/>
        <c:axId val="1333792640"/>
        <c:axId val="1333810048"/>
      </c:lineChart>
      <c:catAx>
        <c:axId val="13338165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33794272"/>
        <c:crosses val="autoZero"/>
        <c:auto val="1"/>
        <c:lblAlgn val="ctr"/>
        <c:lblOffset val="100"/>
        <c:noMultiLvlLbl val="0"/>
      </c:catAx>
      <c:valAx>
        <c:axId val="1333794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33816576"/>
        <c:crosses val="autoZero"/>
        <c:crossBetween val="between"/>
      </c:valAx>
      <c:valAx>
        <c:axId val="1333810048"/>
        <c:scaling>
          <c:orientation val="minMax"/>
          <c:max val="72"/>
          <c:min val="0"/>
        </c:scaling>
        <c:delete val="0"/>
        <c:axPos val="r"/>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33792640"/>
        <c:crosses val="max"/>
        <c:crossBetween val="between"/>
        <c:majorUnit val="10"/>
      </c:valAx>
      <c:catAx>
        <c:axId val="1333792640"/>
        <c:scaling>
          <c:orientation val="minMax"/>
        </c:scaling>
        <c:delete val="1"/>
        <c:axPos val="b"/>
        <c:majorTickMark val="none"/>
        <c:minorTickMark val="none"/>
        <c:tickLblPos val="nextTo"/>
        <c:crossAx val="1333810048"/>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400895468416067E-2"/>
          <c:y val="4.1813103372779069E-2"/>
          <c:w val="0.73956991064046285"/>
          <c:h val="0.52696463091600276"/>
        </c:manualLayout>
      </c:layout>
      <c:barChart>
        <c:barDir val="col"/>
        <c:grouping val="clustered"/>
        <c:varyColors val="0"/>
        <c:ser>
          <c:idx val="0"/>
          <c:order val="0"/>
          <c:tx>
            <c:strRef>
              <c:f>'Fig 3'!$G$4</c:f>
              <c:strCache>
                <c:ptCount val="1"/>
                <c:pt idx="0">
                  <c:v>France</c:v>
                </c:pt>
              </c:strCache>
            </c:strRef>
          </c:tx>
          <c:spPr>
            <a:solidFill>
              <a:srgbClr val="465F9D"/>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3'!$B$5:$B$14</c:f>
              <c:strCache>
                <c:ptCount val="10"/>
                <c:pt idx="0">
                  <c:v>Hors unité urbaine</c:v>
                </c:pt>
                <c:pt idx="1">
                  <c:v>de 2 000 à 5 000 habitants</c:v>
                </c:pt>
                <c:pt idx="2">
                  <c:v>de 5 000 à 10 000 habitants</c:v>
                </c:pt>
                <c:pt idx="3">
                  <c:v>de 10 000 à 20 000 habitants</c:v>
                </c:pt>
                <c:pt idx="4">
                  <c:v>de 20 000 à 50 000 habitants</c:v>
                </c:pt>
                <c:pt idx="5">
                  <c:v>de 50 000 à 100 000 habitants</c:v>
                </c:pt>
                <c:pt idx="6">
                  <c:v>de 100 000 à 200 000 habitants</c:v>
                </c:pt>
                <c:pt idx="7">
                  <c:v>de 200 000 à 2 000 000 habitants</c:v>
                </c:pt>
                <c:pt idx="8">
                  <c:v>Unité urbaine de Paris</c:v>
                </c:pt>
                <c:pt idx="9">
                  <c:v>France </c:v>
                </c:pt>
              </c:strCache>
            </c:strRef>
          </c:cat>
          <c:val>
            <c:numRef>
              <c:f>'Fig 3'!$G$5:$G$14</c:f>
              <c:numCache>
                <c:formatCode>0.0</c:formatCode>
                <c:ptCount val="10"/>
                <c:pt idx="0">
                  <c:v>2.4336981876392754</c:v>
                </c:pt>
                <c:pt idx="1">
                  <c:v>3.4109856477762714</c:v>
                </c:pt>
                <c:pt idx="2">
                  <c:v>4.2813637383464442</c:v>
                </c:pt>
                <c:pt idx="3">
                  <c:v>4.4893602162873982</c:v>
                </c:pt>
                <c:pt idx="4">
                  <c:v>3.8623968853631516</c:v>
                </c:pt>
                <c:pt idx="5">
                  <c:v>5.4363013126712172</c:v>
                </c:pt>
                <c:pt idx="6">
                  <c:v>4.8963342949046682</c:v>
                </c:pt>
                <c:pt idx="7">
                  <c:v>5.2911062827187774</c:v>
                </c:pt>
                <c:pt idx="8">
                  <c:v>8.472514813131939</c:v>
                </c:pt>
                <c:pt idx="9">
                  <c:v>5.0321756275108225</c:v>
                </c:pt>
              </c:numCache>
            </c:numRef>
          </c:val>
          <c:extLst xmlns:c16r2="http://schemas.microsoft.com/office/drawing/2015/06/chart">
            <c:ext xmlns:c16="http://schemas.microsoft.com/office/drawing/2014/chart" uri="{C3380CC4-5D6E-409C-BE32-E72D297353CC}">
              <c16:uniqueId val="{00000000-A19D-4639-984E-41D05E03CF04}"/>
            </c:ext>
          </c:extLst>
        </c:ser>
        <c:dLbls>
          <c:showLegendKey val="0"/>
          <c:showVal val="0"/>
          <c:showCatName val="0"/>
          <c:showSerName val="0"/>
          <c:showPercent val="0"/>
          <c:showBubbleSize val="0"/>
        </c:dLbls>
        <c:gapWidth val="70"/>
        <c:overlap val="-27"/>
        <c:axId val="1333810592"/>
        <c:axId val="1333794816"/>
      </c:barChart>
      <c:scatterChart>
        <c:scatterStyle val="lineMarker"/>
        <c:varyColors val="0"/>
        <c:ser>
          <c:idx val="1"/>
          <c:order val="1"/>
          <c:tx>
            <c:strRef>
              <c:f>'Fig 3'!$H$4</c:f>
              <c:strCache>
                <c:ptCount val="1"/>
                <c:pt idx="0">
                  <c:v>France métropolitaine</c:v>
                </c:pt>
              </c:strCache>
            </c:strRef>
          </c:tx>
          <c:spPr>
            <a:ln w="25400" cap="rnd">
              <a:noFill/>
              <a:round/>
            </a:ln>
            <a:effectLst/>
          </c:spPr>
          <c:marker>
            <c:symbol val="circle"/>
            <c:size val="5"/>
            <c:spPr>
              <a:solidFill>
                <a:srgbClr val="FFCA00"/>
              </a:solidFill>
              <a:ln w="9525">
                <a:solidFill>
                  <a:schemeClr val="accent2"/>
                </a:solidFill>
              </a:ln>
              <a:effectLst/>
            </c:spPr>
          </c:marker>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'Fig 3'!$B$5:$B$14</c:f>
              <c:strCache>
                <c:ptCount val="10"/>
                <c:pt idx="0">
                  <c:v>Hors unité urbaine</c:v>
                </c:pt>
                <c:pt idx="1">
                  <c:v>de 2 000 à 5 000 habitants</c:v>
                </c:pt>
                <c:pt idx="2">
                  <c:v>de 5 000 à 10 000 habitants</c:v>
                </c:pt>
                <c:pt idx="3">
                  <c:v>de 10 000 à 20 000 habitants</c:v>
                </c:pt>
                <c:pt idx="4">
                  <c:v>de 20 000 à 50 000 habitants</c:v>
                </c:pt>
                <c:pt idx="5">
                  <c:v>de 50 000 à 100 000 habitants</c:v>
                </c:pt>
                <c:pt idx="6">
                  <c:v>de 100 000 à 200 000 habitants</c:v>
                </c:pt>
                <c:pt idx="7">
                  <c:v>de 200 000 à 2 000 000 habitants</c:v>
                </c:pt>
                <c:pt idx="8">
                  <c:v>Unité urbaine de Paris</c:v>
                </c:pt>
                <c:pt idx="9">
                  <c:v>France </c:v>
                </c:pt>
              </c:strCache>
            </c:strRef>
          </c:xVal>
          <c:yVal>
            <c:numRef>
              <c:f>'Fig 3'!$H$5:$H$14</c:f>
              <c:numCache>
                <c:formatCode>0.0</c:formatCode>
                <c:ptCount val="10"/>
                <c:pt idx="0">
                  <c:v>2.4256914264260439</c:v>
                </c:pt>
                <c:pt idx="1">
                  <c:v>3.4052109136113673</c:v>
                </c:pt>
                <c:pt idx="2">
                  <c:v>4.3091442689464525</c:v>
                </c:pt>
                <c:pt idx="3">
                  <c:v>4.6292265451499812</c:v>
                </c:pt>
                <c:pt idx="4">
                  <c:v>4.044732257335296</c:v>
                </c:pt>
                <c:pt idx="5">
                  <c:v>5.4711685568107162</c:v>
                </c:pt>
                <c:pt idx="6">
                  <c:v>5.6784294927176751</c:v>
                </c:pt>
                <c:pt idx="7">
                  <c:v>5.287034765962753</c:v>
                </c:pt>
                <c:pt idx="8">
                  <c:v>8.472514813131939</c:v>
                </c:pt>
                <c:pt idx="9">
                  <c:v>5.0988308365625796</c:v>
                </c:pt>
              </c:numCache>
            </c:numRef>
          </c:yVal>
          <c:smooth val="0"/>
        </c:ser>
        <c:dLbls>
          <c:showLegendKey val="0"/>
          <c:showVal val="0"/>
          <c:showCatName val="0"/>
          <c:showSerName val="0"/>
          <c:showPercent val="0"/>
          <c:showBubbleSize val="0"/>
        </c:dLbls>
        <c:axId val="1333813856"/>
        <c:axId val="1333811136"/>
      </c:scatterChart>
      <c:catAx>
        <c:axId val="1333810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33794816"/>
        <c:crosses val="autoZero"/>
        <c:auto val="1"/>
        <c:lblAlgn val="ctr"/>
        <c:lblOffset val="100"/>
        <c:noMultiLvlLbl val="0"/>
      </c:catAx>
      <c:valAx>
        <c:axId val="1333794816"/>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333810592"/>
        <c:crosses val="autoZero"/>
        <c:crossBetween val="between"/>
      </c:valAx>
      <c:valAx>
        <c:axId val="1333811136"/>
        <c:scaling>
          <c:orientation val="minMax"/>
          <c:max val="9"/>
        </c:scaling>
        <c:delete val="0"/>
        <c:axPos val="r"/>
        <c:numFmt formatCode="0.0" sourceLinked="1"/>
        <c:majorTickMark val="out"/>
        <c:minorTickMark val="none"/>
        <c:tickLblPos val="nextTo"/>
        <c:spPr>
          <a:noFill/>
          <a:ln>
            <a:noFill/>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33813856"/>
        <c:crosses val="max"/>
        <c:crossBetween val="midCat"/>
        <c:majorUnit val="1"/>
      </c:valAx>
      <c:valAx>
        <c:axId val="1333813856"/>
        <c:scaling>
          <c:orientation val="minMax"/>
        </c:scaling>
        <c:delete val="1"/>
        <c:axPos val="b"/>
        <c:majorTickMark val="out"/>
        <c:minorTickMark val="none"/>
        <c:tickLblPos val="nextTo"/>
        <c:crossAx val="1333811136"/>
        <c:crosses val="autoZero"/>
        <c:crossBetween val="midCat"/>
      </c:valAx>
      <c:spPr>
        <a:noFill/>
        <a:ln>
          <a:noFill/>
        </a:ln>
        <a:effectLst/>
      </c:spPr>
    </c:plotArea>
    <c:legend>
      <c:legendPos val="r"/>
      <c:layout>
        <c:manualLayout>
          <c:xMode val="edge"/>
          <c:yMode val="edge"/>
          <c:x val="0.86878899230560758"/>
          <c:y val="9.1218333333333318E-2"/>
          <c:w val="0.12056408470597589"/>
          <c:h val="0.72936888888888884"/>
        </c:manualLayout>
      </c:layout>
      <c:overlay val="0"/>
      <c:spPr>
        <a:noFill/>
        <a:ln>
          <a:noFill/>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59916738887115E-2"/>
          <c:y val="0.12572925209546948"/>
          <c:w val="0.31344336748255386"/>
          <c:h val="0.76230466014203968"/>
        </c:manualLayout>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F755-45E9-B590-1574549FB841}"/>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F755-45E9-B590-1574549FB841}"/>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F755-45E9-B590-1574549FB841}"/>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F755-45E9-B590-1574549FB841}"/>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F755-45E9-B590-1574549FB841}"/>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F755-45E9-B590-1574549FB841}"/>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F755-45E9-B590-1574549FB841}"/>
              </c:ext>
            </c:extLst>
          </c:dPt>
          <c:dPt>
            <c:idx val="7"/>
            <c:bubble3D val="0"/>
            <c:spPr>
              <a:solidFill>
                <a:schemeClr val="accent2">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F-F755-45E9-B590-1574549FB841}"/>
              </c:ext>
            </c:extLst>
          </c:dPt>
          <c:dPt>
            <c:idx val="8"/>
            <c:bubble3D val="0"/>
            <c:spPr>
              <a:solidFill>
                <a:schemeClr val="accent3">
                  <a:lumMod val="60000"/>
                </a:schemeClr>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85000"/>
                        <a:lumOff val="15000"/>
                      </a:schemeClr>
                    </a:solidFill>
                    <a:latin typeface="+mn-lt"/>
                    <a:ea typeface="+mn-ea"/>
                    <a:cs typeface="+mn-cs"/>
                  </a:defRPr>
                </a:pPr>
                <a:endParaRPr lang="fr-F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'Fig 4'!$B$6:$B$14</c:f>
              <c:strCache>
                <c:ptCount val="9"/>
                <c:pt idx="0">
                  <c:v>Outrage sexiste et sexuel portant atteinte à la dignité ou créant une situation intimidante, hostile ou offensante imposée à une personne (contravention)</c:v>
                </c:pt>
                <c:pt idx="1">
                  <c:v>Outrage sexiste et sexuel par une personne abusant de l'autorité que lui confère sa fonction (délit)</c:v>
                </c:pt>
                <c:pt idx="2">
                  <c:v>Outrage sexiste et sexuel d'un mineur de 15 ans (délit)</c:v>
                </c:pt>
                <c:pt idx="3">
                  <c:v>Outrage sexiste et sexuel d'une personne vulnérable ou en situation de précarité économique ou sociale (délit)</c:v>
                </c:pt>
                <c:pt idx="4">
                  <c:v>Outrage sexiste et sexuel en réunion (délit)</c:v>
                </c:pt>
                <c:pt idx="5">
                  <c:v>Outrage sexiste et sexuel dans un moyen de transport collectif de voyageurs (délit)</c:v>
                </c:pt>
                <c:pt idx="6">
                  <c:v>Outrage sexiste et sexuel dans un accès à un moyen de transport collectif de voyageurs (délit)</c:v>
                </c:pt>
                <c:pt idx="7">
                  <c:v>Outrage sexiste et sexuel commis en raison de l'orientation sexuelle de la victime (délit)</c:v>
                </c:pt>
                <c:pt idx="8">
                  <c:v>Récidive d'outrage sexiste et sexuel (délit)</c:v>
                </c:pt>
              </c:strCache>
            </c:strRef>
          </c:cat>
          <c:val>
            <c:numRef>
              <c:f>'Fig 4'!$F$6:$F$14</c:f>
              <c:numCache>
                <c:formatCode>0</c:formatCode>
                <c:ptCount val="9"/>
                <c:pt idx="0">
                  <c:v>78.443465491923632</c:v>
                </c:pt>
                <c:pt idx="1">
                  <c:v>2.8487518355359764</c:v>
                </c:pt>
                <c:pt idx="2">
                  <c:v>5.3744493392070485</c:v>
                </c:pt>
                <c:pt idx="3">
                  <c:v>1.6152716593245229</c:v>
                </c:pt>
                <c:pt idx="4">
                  <c:v>2.3494860499265786</c:v>
                </c:pt>
                <c:pt idx="5">
                  <c:v>2.525697503671072</c:v>
                </c:pt>
                <c:pt idx="6">
                  <c:v>2.1439060205580027</c:v>
                </c:pt>
                <c:pt idx="7">
                  <c:v>4.4640234948604993</c:v>
                </c:pt>
                <c:pt idx="8">
                  <c:v>0.23494860499265785</c:v>
                </c:pt>
              </c:numCache>
            </c:numRef>
          </c:val>
          <c:extLst xmlns:c16r2="http://schemas.microsoft.com/office/drawing/2015/06/chart">
            <c:ext xmlns:c16="http://schemas.microsoft.com/office/drawing/2014/chart" uri="{C3380CC4-5D6E-409C-BE32-E72D297353CC}">
              <c16:uniqueId val="{00000010-F755-45E9-B590-1574549FB84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41681817112392189"/>
          <c:y val="3.6814093237536219E-2"/>
          <c:w val="0.58318181557224813"/>
          <c:h val="0.96318590676246374"/>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85000"/>
                  <a:lumOff val="1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03778324430759"/>
          <c:y val="3.6080309548935256E-2"/>
          <c:w val="0.71005296625139436"/>
          <c:h val="0.86162833864129262"/>
        </c:manualLayout>
      </c:layout>
      <c:barChart>
        <c:barDir val="bar"/>
        <c:grouping val="clustered"/>
        <c:varyColors val="0"/>
        <c:ser>
          <c:idx val="0"/>
          <c:order val="0"/>
          <c:tx>
            <c:strRef>
              <c:f>'Fig 5'!$B$5</c:f>
              <c:strCache>
                <c:ptCount val="1"/>
                <c:pt idx="0">
                  <c:v>Moins de 18 ans</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5'!$C$4:$D$4</c:f>
              <c:strCache>
                <c:ptCount val="2"/>
                <c:pt idx="0">
                  <c:v>Contraventions</c:v>
                </c:pt>
                <c:pt idx="1">
                  <c:v>Délits</c:v>
                </c:pt>
              </c:strCache>
            </c:strRef>
          </c:cat>
          <c:val>
            <c:numRef>
              <c:f>'Fig 5'!$C$5:$D$5</c:f>
              <c:numCache>
                <c:formatCode>0%</c:formatCode>
                <c:ptCount val="2"/>
                <c:pt idx="0">
                  <c:v>0.15179999999999999</c:v>
                </c:pt>
                <c:pt idx="1">
                  <c:v>0.37929999999999997</c:v>
                </c:pt>
              </c:numCache>
            </c:numRef>
          </c:val>
          <c:extLst xmlns:c16r2="http://schemas.microsoft.com/office/drawing/2015/06/chart">
            <c:ext xmlns:c16="http://schemas.microsoft.com/office/drawing/2014/chart" uri="{C3380CC4-5D6E-409C-BE32-E72D297353CC}">
              <c16:uniqueId val="{00000000-5C98-4D23-B45C-6C62793AE93D}"/>
            </c:ext>
          </c:extLst>
        </c:ser>
        <c:ser>
          <c:idx val="1"/>
          <c:order val="1"/>
          <c:tx>
            <c:strRef>
              <c:f>'Fig 5'!$B$6</c:f>
              <c:strCache>
                <c:ptCount val="1"/>
                <c:pt idx="0">
                  <c:v>18 à 29 ans</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5'!$C$4:$D$4</c:f>
              <c:strCache>
                <c:ptCount val="2"/>
                <c:pt idx="0">
                  <c:v>Contraventions</c:v>
                </c:pt>
                <c:pt idx="1">
                  <c:v>Délits</c:v>
                </c:pt>
              </c:strCache>
            </c:strRef>
          </c:cat>
          <c:val>
            <c:numRef>
              <c:f>'Fig 5'!$C$6:$D$6</c:f>
              <c:numCache>
                <c:formatCode>0%</c:formatCode>
                <c:ptCount val="2"/>
                <c:pt idx="0">
                  <c:v>0.36920000000000003</c:v>
                </c:pt>
                <c:pt idx="1">
                  <c:v>0.31440000000000001</c:v>
                </c:pt>
              </c:numCache>
            </c:numRef>
          </c:val>
        </c:ser>
        <c:ser>
          <c:idx val="2"/>
          <c:order val="2"/>
          <c:tx>
            <c:strRef>
              <c:f>'Fig 5'!$B$7</c:f>
              <c:strCache>
                <c:ptCount val="1"/>
                <c:pt idx="0">
                  <c:v>30 à 44 ans</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5'!$C$4:$D$4</c:f>
              <c:strCache>
                <c:ptCount val="2"/>
                <c:pt idx="0">
                  <c:v>Contraventions</c:v>
                </c:pt>
                <c:pt idx="1">
                  <c:v>Délits</c:v>
                </c:pt>
              </c:strCache>
            </c:strRef>
          </c:cat>
          <c:val>
            <c:numRef>
              <c:f>'Fig 5'!$C$7:$D$7</c:f>
              <c:numCache>
                <c:formatCode>0%</c:formatCode>
                <c:ptCount val="2"/>
                <c:pt idx="0">
                  <c:v>0.29820000000000002</c:v>
                </c:pt>
                <c:pt idx="1">
                  <c:v>0.2089</c:v>
                </c:pt>
              </c:numCache>
            </c:numRef>
          </c:val>
        </c:ser>
        <c:ser>
          <c:idx val="3"/>
          <c:order val="3"/>
          <c:tx>
            <c:strRef>
              <c:f>'Fig 5'!$B$8</c:f>
              <c:strCache>
                <c:ptCount val="1"/>
                <c:pt idx="0">
                  <c:v>45 à 59 ans</c:v>
                </c:pt>
              </c:strCache>
            </c:strRef>
          </c:tx>
          <c:spPr>
            <a:solidFill>
              <a:srgbClr val="FFCA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5'!$C$4:$D$4</c:f>
              <c:strCache>
                <c:ptCount val="2"/>
                <c:pt idx="0">
                  <c:v>Contraventions</c:v>
                </c:pt>
                <c:pt idx="1">
                  <c:v>Délits</c:v>
                </c:pt>
              </c:strCache>
            </c:strRef>
          </c:cat>
          <c:val>
            <c:numRef>
              <c:f>'Fig 5'!$C$8:$D$8</c:f>
              <c:numCache>
                <c:formatCode>0%</c:formatCode>
                <c:ptCount val="2"/>
                <c:pt idx="0">
                  <c:v>0.14849999999999999</c:v>
                </c:pt>
                <c:pt idx="1">
                  <c:v>8.1099999999999992E-2</c:v>
                </c:pt>
              </c:numCache>
            </c:numRef>
          </c:val>
        </c:ser>
        <c:ser>
          <c:idx val="4"/>
          <c:order val="4"/>
          <c:tx>
            <c:strRef>
              <c:f>'Fig 5'!$B$9</c:f>
              <c:strCache>
                <c:ptCount val="1"/>
                <c:pt idx="0">
                  <c:v>60 ans et plus</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5'!$C$4:$D$4</c:f>
              <c:strCache>
                <c:ptCount val="2"/>
                <c:pt idx="0">
                  <c:v>Contraventions</c:v>
                </c:pt>
                <c:pt idx="1">
                  <c:v>Délits</c:v>
                </c:pt>
              </c:strCache>
            </c:strRef>
          </c:cat>
          <c:val>
            <c:numRef>
              <c:f>'Fig 5'!$C$9:$D$9</c:f>
              <c:numCache>
                <c:formatCode>0%</c:formatCode>
                <c:ptCount val="2"/>
                <c:pt idx="0">
                  <c:v>3.2300000000000002E-2</c:v>
                </c:pt>
                <c:pt idx="1">
                  <c:v>1.6200000000000003E-2</c:v>
                </c:pt>
              </c:numCache>
            </c:numRef>
          </c:val>
        </c:ser>
        <c:dLbls>
          <c:showLegendKey val="0"/>
          <c:showVal val="0"/>
          <c:showCatName val="0"/>
          <c:showSerName val="0"/>
          <c:showPercent val="0"/>
          <c:showBubbleSize val="0"/>
        </c:dLbls>
        <c:gapWidth val="182"/>
        <c:axId val="1333811680"/>
        <c:axId val="1333787744"/>
      </c:barChart>
      <c:catAx>
        <c:axId val="13338116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33787744"/>
        <c:crosses val="autoZero"/>
        <c:auto val="1"/>
        <c:lblAlgn val="ctr"/>
        <c:lblOffset val="100"/>
        <c:noMultiLvlLbl val="0"/>
      </c:catAx>
      <c:valAx>
        <c:axId val="1333787744"/>
        <c:scaling>
          <c:orientation val="minMax"/>
        </c:scaling>
        <c:delete val="1"/>
        <c:axPos val="b"/>
        <c:numFmt formatCode="0%" sourceLinked="1"/>
        <c:majorTickMark val="none"/>
        <c:minorTickMark val="none"/>
        <c:tickLblPos val="nextTo"/>
        <c:crossAx val="1333811680"/>
        <c:crosses val="autoZero"/>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03778324430759"/>
          <c:y val="3.6080309548935256E-2"/>
          <c:w val="0.71005296625139436"/>
          <c:h val="0.9244902537340427"/>
        </c:manualLayout>
      </c:layout>
      <c:barChart>
        <c:barDir val="bar"/>
        <c:grouping val="clustered"/>
        <c:varyColors val="0"/>
        <c:ser>
          <c:idx val="0"/>
          <c:order val="0"/>
          <c:tx>
            <c:strRef>
              <c:f>'Fig 6'!$B$5</c:f>
              <c:strCache>
                <c:ptCount val="1"/>
                <c:pt idx="0">
                  <c:v>Moins de 18 ans</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6'!$C$4:$D$4</c:f>
              <c:strCache>
                <c:ptCount val="2"/>
                <c:pt idx="0">
                  <c:v>Contraventions</c:v>
                </c:pt>
                <c:pt idx="1">
                  <c:v>Délits</c:v>
                </c:pt>
              </c:strCache>
            </c:strRef>
          </c:cat>
          <c:val>
            <c:numRef>
              <c:f>'Fig 6'!$C$5:$D$5</c:f>
              <c:numCache>
                <c:formatCode>0%</c:formatCode>
                <c:ptCount val="2"/>
                <c:pt idx="0" formatCode="0\ %">
                  <c:v>8.3900000000000002E-2</c:v>
                </c:pt>
                <c:pt idx="1">
                  <c:v>0.16980000000000001</c:v>
                </c:pt>
              </c:numCache>
            </c:numRef>
          </c:val>
          <c:extLst xmlns:c16r2="http://schemas.microsoft.com/office/drawing/2015/06/chart">
            <c:ext xmlns:c16="http://schemas.microsoft.com/office/drawing/2014/chart" uri="{C3380CC4-5D6E-409C-BE32-E72D297353CC}">
              <c16:uniqueId val="{00000000-5C98-4D23-B45C-6C62793AE93D}"/>
            </c:ext>
          </c:extLst>
        </c:ser>
        <c:ser>
          <c:idx val="1"/>
          <c:order val="1"/>
          <c:tx>
            <c:strRef>
              <c:f>'Fig 6'!$B$6</c:f>
              <c:strCache>
                <c:ptCount val="1"/>
                <c:pt idx="0">
                  <c:v>18 à 29 ans</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6'!$C$4:$D$4</c:f>
              <c:strCache>
                <c:ptCount val="2"/>
                <c:pt idx="0">
                  <c:v>Contraventions</c:v>
                </c:pt>
                <c:pt idx="1">
                  <c:v>Délits</c:v>
                </c:pt>
              </c:strCache>
            </c:strRef>
          </c:cat>
          <c:val>
            <c:numRef>
              <c:f>'Fig 6'!$C$6:$D$6</c:f>
              <c:numCache>
                <c:formatCode>0%</c:formatCode>
                <c:ptCount val="2"/>
                <c:pt idx="0" formatCode="0\ %">
                  <c:v>0.21940000000000001</c:v>
                </c:pt>
                <c:pt idx="1">
                  <c:v>0.24530000000000002</c:v>
                </c:pt>
              </c:numCache>
            </c:numRef>
          </c:val>
        </c:ser>
        <c:ser>
          <c:idx val="2"/>
          <c:order val="2"/>
          <c:tx>
            <c:strRef>
              <c:f>'Fig 6'!$B$7</c:f>
              <c:strCache>
                <c:ptCount val="1"/>
                <c:pt idx="0">
                  <c:v>30 à 44 ans</c:v>
                </c:pt>
              </c:strCache>
            </c:strRef>
          </c:tx>
          <c:spPr>
            <a:solidFill>
              <a:schemeClr val="accent3"/>
            </a:solidFill>
            <a:ln>
              <a:noFill/>
            </a:ln>
            <a:effectLst/>
          </c:spPr>
          <c:invertIfNegative val="0"/>
          <c:dPt>
            <c:idx val="1"/>
            <c:invertIfNegative val="0"/>
            <c:bubble3D val="0"/>
            <c:spPr>
              <a:solidFill>
                <a:schemeClr val="bg1">
                  <a:lumMod val="75000"/>
                </a:schemeClr>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6'!$C$4:$D$4</c:f>
              <c:strCache>
                <c:ptCount val="2"/>
                <c:pt idx="0">
                  <c:v>Contraventions</c:v>
                </c:pt>
                <c:pt idx="1">
                  <c:v>Délits</c:v>
                </c:pt>
              </c:strCache>
            </c:strRef>
          </c:cat>
          <c:val>
            <c:numRef>
              <c:f>'Fig 6'!$C$7:$D$7</c:f>
              <c:numCache>
                <c:formatCode>0%</c:formatCode>
                <c:ptCount val="2"/>
                <c:pt idx="0" formatCode="0\ %">
                  <c:v>0.38060000000000005</c:v>
                </c:pt>
                <c:pt idx="1">
                  <c:v>0.27039999999999997</c:v>
                </c:pt>
              </c:numCache>
            </c:numRef>
          </c:val>
        </c:ser>
        <c:ser>
          <c:idx val="3"/>
          <c:order val="3"/>
          <c:tx>
            <c:strRef>
              <c:f>'Fig 6'!$B$8</c:f>
              <c:strCache>
                <c:ptCount val="1"/>
                <c:pt idx="0">
                  <c:v>45 à 59 ans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6'!$C$4:$D$4</c:f>
              <c:strCache>
                <c:ptCount val="2"/>
                <c:pt idx="0">
                  <c:v>Contraventions</c:v>
                </c:pt>
                <c:pt idx="1">
                  <c:v>Délits</c:v>
                </c:pt>
              </c:strCache>
            </c:strRef>
          </c:cat>
          <c:val>
            <c:numRef>
              <c:f>'Fig 6'!$C$8:$D$8</c:f>
              <c:numCache>
                <c:formatCode>0%</c:formatCode>
                <c:ptCount val="2"/>
                <c:pt idx="0" formatCode="0\ %">
                  <c:v>0.23230000000000001</c:v>
                </c:pt>
                <c:pt idx="1">
                  <c:v>0.21379999999999999</c:v>
                </c:pt>
              </c:numCache>
            </c:numRef>
          </c:val>
        </c:ser>
        <c:ser>
          <c:idx val="4"/>
          <c:order val="4"/>
          <c:tx>
            <c:strRef>
              <c:f>'Fig 6'!$B$9</c:f>
              <c:strCache>
                <c:ptCount val="1"/>
                <c:pt idx="0">
                  <c:v>60 ans et plus</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6'!$C$4:$D$4</c:f>
              <c:strCache>
                <c:ptCount val="2"/>
                <c:pt idx="0">
                  <c:v>Contraventions</c:v>
                </c:pt>
                <c:pt idx="1">
                  <c:v>Délits</c:v>
                </c:pt>
              </c:strCache>
            </c:strRef>
          </c:cat>
          <c:val>
            <c:numRef>
              <c:f>'Fig 6'!$C$9:$D$9</c:f>
              <c:numCache>
                <c:formatCode>0%</c:formatCode>
                <c:ptCount val="2"/>
                <c:pt idx="0" formatCode="0\ %">
                  <c:v>8.3900000000000002E-2</c:v>
                </c:pt>
                <c:pt idx="1">
                  <c:v>0.10060000000000001</c:v>
                </c:pt>
              </c:numCache>
            </c:numRef>
          </c:val>
        </c:ser>
        <c:dLbls>
          <c:showLegendKey val="0"/>
          <c:showVal val="0"/>
          <c:showCatName val="0"/>
          <c:showSerName val="0"/>
          <c:showPercent val="0"/>
          <c:showBubbleSize val="0"/>
        </c:dLbls>
        <c:gapWidth val="182"/>
        <c:axId val="1333795904"/>
        <c:axId val="1333818752"/>
      </c:barChart>
      <c:catAx>
        <c:axId val="13337959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33818752"/>
        <c:crosses val="autoZero"/>
        <c:auto val="1"/>
        <c:lblAlgn val="ctr"/>
        <c:lblOffset val="100"/>
        <c:noMultiLvlLbl val="0"/>
      </c:catAx>
      <c:valAx>
        <c:axId val="1333818752"/>
        <c:scaling>
          <c:orientation val="minMax"/>
        </c:scaling>
        <c:delete val="1"/>
        <c:axPos val="b"/>
        <c:numFmt formatCode="0\ %" sourceLinked="1"/>
        <c:majorTickMark val="none"/>
        <c:minorTickMark val="none"/>
        <c:tickLblPos val="nextTo"/>
        <c:crossAx val="1333795904"/>
        <c:crosses val="autoZero"/>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5</xdr:col>
      <xdr:colOff>438149</xdr:colOff>
      <xdr:row>1</xdr:row>
      <xdr:rowOff>28575</xdr:rowOff>
    </xdr:from>
    <xdr:to>
      <xdr:col>13</xdr:col>
      <xdr:colOff>733425</xdr:colOff>
      <xdr:row>14</xdr:row>
      <xdr:rowOff>28575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0.17039</cdr:x>
      <cdr:y>0.60385</cdr:y>
    </cdr:from>
    <cdr:to>
      <cdr:x>0.27571</cdr:x>
      <cdr:y>0.71667</cdr:y>
    </cdr:to>
    <cdr:cxnSp macro="">
      <cdr:nvCxnSpPr>
        <cdr:cNvPr id="2" name="Connecteur droit 1"/>
        <cdr:cNvCxnSpPr/>
      </cdr:nvCxnSpPr>
      <cdr:spPr>
        <a:xfrm xmlns:a="http://schemas.openxmlformats.org/drawingml/2006/main" flipV="1">
          <a:off x="1089025" y="1495425"/>
          <a:ext cx="673101" cy="279406"/>
        </a:xfrm>
        <a:prstGeom xmlns:a="http://schemas.openxmlformats.org/drawingml/2006/main" prst="line">
          <a:avLst/>
        </a:prstGeom>
        <a:ln xmlns:a="http://schemas.openxmlformats.org/drawingml/2006/main" w="22225">
          <a:solidFill>
            <a:schemeClr val="accent4"/>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0.31793</cdr:x>
      <cdr:y>0.51154</cdr:y>
    </cdr:from>
    <cdr:to>
      <cdr:x>0.42474</cdr:x>
      <cdr:y>0.60257</cdr:y>
    </cdr:to>
    <cdr:cxnSp macro="">
      <cdr:nvCxnSpPr>
        <cdr:cNvPr id="6" name="Connecteur droit 5"/>
        <cdr:cNvCxnSpPr/>
      </cdr:nvCxnSpPr>
      <cdr:spPr>
        <a:xfrm xmlns:a="http://schemas.openxmlformats.org/drawingml/2006/main" flipV="1">
          <a:off x="2032000" y="1266825"/>
          <a:ext cx="682626" cy="225432"/>
        </a:xfrm>
        <a:prstGeom xmlns:a="http://schemas.openxmlformats.org/drawingml/2006/main" prst="line">
          <a:avLst/>
        </a:prstGeom>
        <a:ln xmlns:a="http://schemas.openxmlformats.org/drawingml/2006/main" w="22225">
          <a:solidFill>
            <a:schemeClr val="accent4"/>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0.46845</cdr:x>
      <cdr:y>0.36154</cdr:y>
    </cdr:from>
    <cdr:to>
      <cdr:x>0.57377</cdr:x>
      <cdr:y>0.51026</cdr:y>
    </cdr:to>
    <cdr:cxnSp macro="">
      <cdr:nvCxnSpPr>
        <cdr:cNvPr id="8" name="Connecteur droit 7"/>
        <cdr:cNvCxnSpPr/>
      </cdr:nvCxnSpPr>
      <cdr:spPr>
        <a:xfrm xmlns:a="http://schemas.openxmlformats.org/drawingml/2006/main" flipV="1">
          <a:off x="2994025" y="895350"/>
          <a:ext cx="673101" cy="368307"/>
        </a:xfrm>
        <a:prstGeom xmlns:a="http://schemas.openxmlformats.org/drawingml/2006/main" prst="line">
          <a:avLst/>
        </a:prstGeom>
        <a:ln xmlns:a="http://schemas.openxmlformats.org/drawingml/2006/main" w="22225">
          <a:solidFill>
            <a:schemeClr val="accent4"/>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0.62047</cdr:x>
      <cdr:y>0.26923</cdr:y>
    </cdr:from>
    <cdr:to>
      <cdr:x>0.72727</cdr:x>
      <cdr:y>0.35257</cdr:y>
    </cdr:to>
    <cdr:cxnSp macro="">
      <cdr:nvCxnSpPr>
        <cdr:cNvPr id="10" name="Connecteur droit 9"/>
        <cdr:cNvCxnSpPr/>
      </cdr:nvCxnSpPr>
      <cdr:spPr>
        <a:xfrm xmlns:a="http://schemas.openxmlformats.org/drawingml/2006/main" flipV="1">
          <a:off x="3965575" y="666750"/>
          <a:ext cx="682626" cy="206381"/>
        </a:xfrm>
        <a:prstGeom xmlns:a="http://schemas.openxmlformats.org/drawingml/2006/main" prst="line">
          <a:avLst/>
        </a:prstGeom>
        <a:ln xmlns:a="http://schemas.openxmlformats.org/drawingml/2006/main" w="22225">
          <a:solidFill>
            <a:schemeClr val="accent4"/>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0.76751</cdr:x>
      <cdr:y>0.16923</cdr:y>
    </cdr:from>
    <cdr:to>
      <cdr:x>0.88227</cdr:x>
      <cdr:y>0.25385</cdr:y>
    </cdr:to>
    <cdr:cxnSp macro="">
      <cdr:nvCxnSpPr>
        <cdr:cNvPr id="12" name="Connecteur droit 11"/>
        <cdr:cNvCxnSpPr/>
      </cdr:nvCxnSpPr>
      <cdr:spPr>
        <a:xfrm xmlns:a="http://schemas.openxmlformats.org/drawingml/2006/main" flipV="1">
          <a:off x="4905376" y="419100"/>
          <a:ext cx="733425" cy="209550"/>
        </a:xfrm>
        <a:prstGeom xmlns:a="http://schemas.openxmlformats.org/drawingml/2006/main" prst="line">
          <a:avLst/>
        </a:prstGeom>
        <a:ln xmlns:a="http://schemas.openxmlformats.org/drawingml/2006/main" w="22225">
          <a:solidFill>
            <a:schemeClr val="accent4"/>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0.15658</cdr:x>
      <cdr:y>0.5578</cdr:y>
    </cdr:from>
    <cdr:to>
      <cdr:x>0.25004</cdr:x>
      <cdr:y>0.6655</cdr:y>
    </cdr:to>
    <cdr:sp macro="" textlink="">
      <cdr:nvSpPr>
        <cdr:cNvPr id="21" name="ZoneTexte 20"/>
        <cdr:cNvSpPr txBox="1"/>
      </cdr:nvSpPr>
      <cdr:spPr>
        <a:xfrm xmlns:a="http://schemas.openxmlformats.org/drawingml/2006/main">
          <a:off x="1000742" y="1381399"/>
          <a:ext cx="59734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258</a:t>
          </a:r>
          <a:r>
            <a:rPr lang="fr-FR" sz="1100" baseline="0"/>
            <a:t> %</a:t>
          </a:r>
          <a:endParaRPr lang="fr-FR" sz="1100"/>
        </a:p>
      </cdr:txBody>
    </cdr:sp>
  </cdr:relSizeAnchor>
  <cdr:relSizeAnchor xmlns:cdr="http://schemas.openxmlformats.org/drawingml/2006/chartDrawing">
    <cdr:from>
      <cdr:x>0.31744</cdr:x>
      <cdr:y>0.45769</cdr:y>
    </cdr:from>
    <cdr:to>
      <cdr:x>0.40089</cdr:x>
      <cdr:y>0.60385</cdr:y>
    </cdr:to>
    <cdr:sp macro="" textlink="">
      <cdr:nvSpPr>
        <cdr:cNvPr id="22" name="ZoneTexte 21"/>
        <cdr:cNvSpPr txBox="1"/>
      </cdr:nvSpPr>
      <cdr:spPr>
        <a:xfrm xmlns:a="http://schemas.openxmlformats.org/drawingml/2006/main">
          <a:off x="2028826" y="1133475"/>
          <a:ext cx="533400" cy="361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56 %</a:t>
          </a:r>
        </a:p>
      </cdr:txBody>
    </cdr:sp>
  </cdr:relSizeAnchor>
  <cdr:relSizeAnchor xmlns:cdr="http://schemas.openxmlformats.org/drawingml/2006/chartDrawing">
    <cdr:from>
      <cdr:x>0.46796</cdr:x>
      <cdr:y>0.32692</cdr:y>
    </cdr:from>
    <cdr:to>
      <cdr:x>0.52757</cdr:x>
      <cdr:y>0.43462</cdr:y>
    </cdr:to>
    <cdr:sp macro="" textlink="">
      <cdr:nvSpPr>
        <cdr:cNvPr id="23" name="ZoneTexte 22"/>
        <cdr:cNvSpPr txBox="1"/>
      </cdr:nvSpPr>
      <cdr:spPr>
        <a:xfrm xmlns:a="http://schemas.openxmlformats.org/drawingml/2006/main">
          <a:off x="2990851" y="809625"/>
          <a:ext cx="381000"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63 %</a:t>
          </a:r>
        </a:p>
      </cdr:txBody>
    </cdr:sp>
  </cdr:relSizeAnchor>
  <cdr:relSizeAnchor xmlns:cdr="http://schemas.openxmlformats.org/drawingml/2006/chartDrawing">
    <cdr:from>
      <cdr:x>0.62891</cdr:x>
      <cdr:y>0.18462</cdr:y>
    </cdr:from>
    <cdr:to>
      <cdr:x>0.7228</cdr:x>
      <cdr:y>0.30385</cdr:y>
    </cdr:to>
    <cdr:sp macro="" textlink="">
      <cdr:nvSpPr>
        <cdr:cNvPr id="24" name="ZoneTexte 23"/>
        <cdr:cNvSpPr txBox="1"/>
      </cdr:nvSpPr>
      <cdr:spPr>
        <a:xfrm xmlns:a="http://schemas.openxmlformats.org/drawingml/2006/main">
          <a:off x="4019551" y="457200"/>
          <a:ext cx="600075" cy="2952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21 %</a:t>
          </a:r>
        </a:p>
      </cdr:txBody>
    </cdr:sp>
  </cdr:relSizeAnchor>
  <cdr:relSizeAnchor xmlns:cdr="http://schemas.openxmlformats.org/drawingml/2006/chartDrawing">
    <cdr:from>
      <cdr:x>0.78838</cdr:x>
      <cdr:y>0.09231</cdr:y>
    </cdr:from>
    <cdr:to>
      <cdr:x>0.86587</cdr:x>
      <cdr:y>0.24615</cdr:y>
    </cdr:to>
    <cdr:sp macro="" textlink="">
      <cdr:nvSpPr>
        <cdr:cNvPr id="25" name="ZoneTexte 24"/>
        <cdr:cNvSpPr txBox="1"/>
      </cdr:nvSpPr>
      <cdr:spPr>
        <a:xfrm xmlns:a="http://schemas.openxmlformats.org/drawingml/2006/main">
          <a:off x="5038726" y="228600"/>
          <a:ext cx="495300" cy="381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19 %</a:t>
          </a:r>
        </a:p>
      </cdr:txBody>
    </cdr:sp>
  </cdr:relSizeAnchor>
</c:userShapes>
</file>

<file path=xl/drawings/drawing3.xml><?xml version="1.0" encoding="utf-8"?>
<xdr:wsDr xmlns:xdr="http://schemas.openxmlformats.org/drawingml/2006/spreadsheetDrawing" xmlns:a="http://schemas.openxmlformats.org/drawingml/2006/main">
  <xdr:twoCellAnchor>
    <xdr:from>
      <xdr:col>6</xdr:col>
      <xdr:colOff>600074</xdr:colOff>
      <xdr:row>0</xdr:row>
      <xdr:rowOff>9526</xdr:rowOff>
    </xdr:from>
    <xdr:to>
      <xdr:col>16</xdr:col>
      <xdr:colOff>57149</xdr:colOff>
      <xdr:row>19</xdr:row>
      <xdr:rowOff>95250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981075</xdr:colOff>
      <xdr:row>0</xdr:row>
      <xdr:rowOff>28575</xdr:rowOff>
    </xdr:from>
    <xdr:to>
      <xdr:col>12</xdr:col>
      <xdr:colOff>647700</xdr:colOff>
      <xdr:row>32</xdr:row>
      <xdr:rowOff>23814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269298</xdr:colOff>
      <xdr:row>1</xdr:row>
      <xdr:rowOff>52818</xdr:rowOff>
    </xdr:from>
    <xdr:to>
      <xdr:col>11</xdr:col>
      <xdr:colOff>599359</xdr:colOff>
      <xdr:row>18</xdr:row>
      <xdr:rowOff>102026</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261936</xdr:colOff>
      <xdr:row>19</xdr:row>
      <xdr:rowOff>52386</xdr:rowOff>
    </xdr:from>
    <xdr:to>
      <xdr:col>3</xdr:col>
      <xdr:colOff>533400</xdr:colOff>
      <xdr:row>38</xdr:row>
      <xdr:rowOff>123825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15</xdr:row>
      <xdr:rowOff>190499</xdr:rowOff>
    </xdr:from>
    <xdr:to>
      <xdr:col>4</xdr:col>
      <xdr:colOff>619125</xdr:colOff>
      <xdr:row>36</xdr:row>
      <xdr:rowOff>28574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390525</xdr:colOff>
      <xdr:row>15</xdr:row>
      <xdr:rowOff>38099</xdr:rowOff>
    </xdr:from>
    <xdr:to>
      <xdr:col>5</xdr:col>
      <xdr:colOff>609600</xdr:colOff>
      <xdr:row>35</xdr:row>
      <xdr:rowOff>190499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Perso\TR\Bilan%202020%20d&#233;taill&#233;\Parties%20conjoncturelles\Cumuls%20trimestrie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de lecture"/>
      <sheetName val="CBV"/>
      <sheetName val="Violences sexuelles"/>
      <sheetName val="Vols_avec_armes"/>
      <sheetName val="Vols_violents_sans_arme"/>
      <sheetName val="Vols_sans_violence_personnes"/>
      <sheetName val="Cambriolages"/>
      <sheetName val="Vols_véhicules"/>
      <sheetName val="Vols_dans_véhicules"/>
      <sheetName val="Vols_accessoires_véhicules"/>
      <sheetName val="Dégradations"/>
      <sheetName val="Escroqueri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workbookViewId="0">
      <selection activeCell="A16" sqref="A16"/>
    </sheetView>
  </sheetViews>
  <sheetFormatPr baseColWidth="10" defaultRowHeight="12.75" x14ac:dyDescent="0.2"/>
  <cols>
    <col min="1" max="1" width="11.42578125" style="88"/>
    <col min="2" max="2" width="16" style="88" customWidth="1"/>
    <col min="3" max="3" width="12" style="88" customWidth="1"/>
    <col min="4" max="4" width="11.42578125" style="88"/>
    <col min="5" max="5" width="15.42578125" style="88" customWidth="1"/>
    <col min="6" max="16384" width="11.42578125" style="88"/>
  </cols>
  <sheetData>
    <row r="1" spans="1:6" x14ac:dyDescent="0.2">
      <c r="A1" s="55" t="s">
        <v>208</v>
      </c>
      <c r="F1" s="89"/>
    </row>
    <row r="5" spans="1:6" x14ac:dyDescent="0.2">
      <c r="A5" s="62"/>
      <c r="B5" s="90" t="s">
        <v>181</v>
      </c>
      <c r="C5" s="90" t="s">
        <v>182</v>
      </c>
      <c r="D5" s="90" t="s">
        <v>1</v>
      </c>
      <c r="E5" s="90" t="s">
        <v>3</v>
      </c>
    </row>
    <row r="6" spans="1:6" x14ac:dyDescent="0.2">
      <c r="A6" s="91">
        <v>2018</v>
      </c>
      <c r="B6" s="73">
        <v>261</v>
      </c>
      <c r="C6" s="73">
        <v>0</v>
      </c>
      <c r="D6" s="73">
        <v>261</v>
      </c>
      <c r="E6" s="92" t="s">
        <v>2</v>
      </c>
    </row>
    <row r="7" spans="1:6" x14ac:dyDescent="0.2">
      <c r="A7" s="91">
        <v>2019</v>
      </c>
      <c r="B7" s="73">
        <v>934</v>
      </c>
      <c r="C7" s="73">
        <v>0</v>
      </c>
      <c r="D7" s="73">
        <v>934</v>
      </c>
      <c r="E7" s="71">
        <f>((D7/D6)-1)*100</f>
        <v>257.85440613026822</v>
      </c>
    </row>
    <row r="8" spans="1:6" x14ac:dyDescent="0.2">
      <c r="A8" s="91">
        <v>2020</v>
      </c>
      <c r="B8" s="73">
        <v>1454</v>
      </c>
      <c r="C8" s="73">
        <v>0</v>
      </c>
      <c r="D8" s="73">
        <v>1454</v>
      </c>
      <c r="E8" s="71">
        <f t="shared" ref="E8" si="0">((D8/D7)-1)*100</f>
        <v>55.674518201284798</v>
      </c>
    </row>
    <row r="9" spans="1:6" x14ac:dyDescent="0.2">
      <c r="A9" s="91">
        <v>2021</v>
      </c>
      <c r="B9" s="73">
        <v>2368</v>
      </c>
      <c r="C9" s="73">
        <v>0</v>
      </c>
      <c r="D9" s="73">
        <v>2368</v>
      </c>
      <c r="E9" s="71">
        <f>((D9/D8)-1)*100</f>
        <v>62.861072902338378</v>
      </c>
    </row>
    <row r="10" spans="1:6" x14ac:dyDescent="0.2">
      <c r="A10" s="91">
        <v>2022</v>
      </c>
      <c r="B10" s="73">
        <v>2873</v>
      </c>
      <c r="C10" s="73">
        <v>0</v>
      </c>
      <c r="D10" s="73">
        <f>B10+C10</f>
        <v>2873</v>
      </c>
      <c r="E10" s="71">
        <f>((D10/D9)-1)*100</f>
        <v>21.326013513513509</v>
      </c>
    </row>
    <row r="11" spans="1:6" x14ac:dyDescent="0.2">
      <c r="A11" s="91">
        <v>2023</v>
      </c>
      <c r="B11" s="73">
        <v>2671</v>
      </c>
      <c r="C11" s="73">
        <v>734</v>
      </c>
      <c r="D11" s="73">
        <f>B11+C11</f>
        <v>3405</v>
      </c>
      <c r="E11" s="71">
        <f>((D11/D10)-1)*100</f>
        <v>18.517229376957879</v>
      </c>
    </row>
    <row r="12" spans="1:6" x14ac:dyDescent="0.2">
      <c r="A12" s="90" t="s">
        <v>1</v>
      </c>
      <c r="B12" s="73">
        <f>SUM(B6:B11)</f>
        <v>10561</v>
      </c>
      <c r="C12" s="73">
        <f t="shared" ref="C12:D12" si="1">SUM(C6:C11)</f>
        <v>734</v>
      </c>
      <c r="D12" s="73">
        <f t="shared" si="1"/>
        <v>11295</v>
      </c>
      <c r="E12" s="92" t="s">
        <v>2</v>
      </c>
    </row>
    <row r="14" spans="1:6" ht="14.25" x14ac:dyDescent="0.2">
      <c r="A14" s="93" t="s">
        <v>214</v>
      </c>
    </row>
    <row r="15" spans="1:6" x14ac:dyDescent="0.2">
      <c r="A15" s="93" t="s">
        <v>207</v>
      </c>
      <c r="F15" s="94"/>
    </row>
    <row r="16" spans="1:6" x14ac:dyDescent="0.2">
      <c r="A16" s="93" t="s">
        <v>188</v>
      </c>
      <c r="F16" s="95"/>
    </row>
    <row r="17" spans="1:6" x14ac:dyDescent="0.2">
      <c r="A17" s="93" t="s">
        <v>197</v>
      </c>
    </row>
    <row r="19" spans="1:6" x14ac:dyDescent="0.2">
      <c r="F19" s="96"/>
    </row>
    <row r="20" spans="1:6" x14ac:dyDescent="0.2">
      <c r="F20" s="96"/>
    </row>
    <row r="21" spans="1:6" x14ac:dyDescent="0.2">
      <c r="F21" s="96"/>
    </row>
    <row r="22" spans="1:6" x14ac:dyDescent="0.2">
      <c r="F22" s="96"/>
    </row>
    <row r="23" spans="1:6" x14ac:dyDescent="0.2">
      <c r="F23" s="96"/>
    </row>
    <row r="24" spans="1:6" x14ac:dyDescent="0.2">
      <c r="F24" s="96"/>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3"/>
  <sheetViews>
    <sheetView tabSelected="1" topLeftCell="A94" zoomScale="90" zoomScaleNormal="90" workbookViewId="0">
      <selection activeCell="G101" sqref="G101"/>
    </sheetView>
  </sheetViews>
  <sheetFormatPr baseColWidth="10" defaultRowHeight="15" x14ac:dyDescent="0.25"/>
  <cols>
    <col min="1" max="1" width="4" style="2" customWidth="1"/>
    <col min="2" max="3" width="20.85546875" style="2" customWidth="1"/>
    <col min="4" max="5" width="16.85546875" style="2" customWidth="1"/>
    <col min="6" max="6" width="11.42578125" style="2"/>
    <col min="7" max="7" width="19.85546875" style="2" customWidth="1"/>
    <col min="8" max="16384" width="11.42578125" style="2"/>
  </cols>
  <sheetData>
    <row r="1" spans="2:8" x14ac:dyDescent="0.25">
      <c r="F1" s="32"/>
    </row>
    <row r="2" spans="2:8" ht="41.25" customHeight="1" x14ac:dyDescent="0.25">
      <c r="B2" s="127" t="s">
        <v>144</v>
      </c>
      <c r="C2" s="127"/>
      <c r="D2" s="127"/>
      <c r="E2" s="127"/>
      <c r="F2" s="127"/>
      <c r="G2" s="127"/>
    </row>
    <row r="3" spans="2:8" x14ac:dyDescent="0.25">
      <c r="F3" s="32"/>
    </row>
    <row r="4" spans="2:8" ht="45" x14ac:dyDescent="0.25">
      <c r="B4" s="7" t="s">
        <v>4</v>
      </c>
      <c r="C4" s="7" t="s">
        <v>5</v>
      </c>
      <c r="D4" s="7" t="s">
        <v>127</v>
      </c>
      <c r="E4" s="8" t="s">
        <v>128</v>
      </c>
      <c r="F4" s="30" t="s">
        <v>6</v>
      </c>
      <c r="G4" s="7" t="s">
        <v>130</v>
      </c>
      <c r="H4" s="23"/>
    </row>
    <row r="5" spans="2:8" x14ac:dyDescent="0.25">
      <c r="B5" s="6">
        <v>1</v>
      </c>
      <c r="C5" s="6" t="s">
        <v>75</v>
      </c>
      <c r="D5" s="6">
        <v>74</v>
      </c>
      <c r="E5" s="12">
        <f t="shared" ref="E5:E36" si="0">D5/6</f>
        <v>12.333333333333334</v>
      </c>
      <c r="F5" s="35">
        <v>663202</v>
      </c>
      <c r="G5" s="20">
        <f t="shared" ref="G5:G36" si="1">(E5/F5)*100000</f>
        <v>1.8596646773280741</v>
      </c>
      <c r="H5" s="24"/>
    </row>
    <row r="6" spans="2:8" x14ac:dyDescent="0.25">
      <c r="B6" s="6">
        <v>2</v>
      </c>
      <c r="C6" s="6" t="s">
        <v>82</v>
      </c>
      <c r="D6" s="6">
        <v>40</v>
      </c>
      <c r="E6" s="12">
        <f t="shared" si="0"/>
        <v>6.666666666666667</v>
      </c>
      <c r="F6" s="35">
        <v>527468</v>
      </c>
      <c r="G6" s="20">
        <f t="shared" si="1"/>
        <v>1.2638997373616347</v>
      </c>
    </row>
    <row r="7" spans="2:8" x14ac:dyDescent="0.25">
      <c r="B7" s="6">
        <v>3</v>
      </c>
      <c r="C7" s="6" t="s">
        <v>76</v>
      </c>
      <c r="D7" s="6">
        <v>46</v>
      </c>
      <c r="E7" s="12">
        <f t="shared" si="0"/>
        <v>7.666666666666667</v>
      </c>
      <c r="F7" s="35">
        <v>334872</v>
      </c>
      <c r="G7" s="20">
        <f t="shared" si="1"/>
        <v>2.2894319819712208</v>
      </c>
      <c r="H7" s="22"/>
    </row>
    <row r="8" spans="2:8" x14ac:dyDescent="0.25">
      <c r="B8" s="6">
        <v>4</v>
      </c>
      <c r="C8" s="6" t="s">
        <v>44</v>
      </c>
      <c r="D8" s="6">
        <v>21</v>
      </c>
      <c r="E8" s="12">
        <f t="shared" si="0"/>
        <v>3.5</v>
      </c>
      <c r="F8" s="35">
        <v>166077</v>
      </c>
      <c r="G8" s="20">
        <f t="shared" si="1"/>
        <v>2.1074561799647151</v>
      </c>
    </row>
    <row r="9" spans="2:8" x14ac:dyDescent="0.25">
      <c r="B9" s="6">
        <v>5</v>
      </c>
      <c r="C9" s="6" t="s">
        <v>10</v>
      </c>
      <c r="D9" s="6">
        <v>34</v>
      </c>
      <c r="E9" s="12">
        <f t="shared" si="0"/>
        <v>5.666666666666667</v>
      </c>
      <c r="F9" s="35">
        <v>140976</v>
      </c>
      <c r="G9" s="20">
        <f t="shared" si="1"/>
        <v>4.0195967162259301</v>
      </c>
    </row>
    <row r="10" spans="2:8" x14ac:dyDescent="0.25">
      <c r="B10" s="6">
        <v>6</v>
      </c>
      <c r="C10" s="6" t="s">
        <v>23</v>
      </c>
      <c r="D10" s="6">
        <v>174</v>
      </c>
      <c r="E10" s="12">
        <f t="shared" si="0"/>
        <v>29</v>
      </c>
      <c r="F10" s="35">
        <v>1103941</v>
      </c>
      <c r="G10" s="20">
        <f t="shared" si="1"/>
        <v>2.626951983846963</v>
      </c>
    </row>
    <row r="11" spans="2:8" x14ac:dyDescent="0.25">
      <c r="B11" s="6">
        <v>7</v>
      </c>
      <c r="C11" s="6" t="s">
        <v>99</v>
      </c>
      <c r="D11" s="6">
        <v>22</v>
      </c>
      <c r="E11" s="12">
        <f t="shared" si="0"/>
        <v>3.6666666666666665</v>
      </c>
      <c r="F11" s="35">
        <v>331415</v>
      </c>
      <c r="G11" s="20">
        <f t="shared" si="1"/>
        <v>1.1063671429074322</v>
      </c>
    </row>
    <row r="12" spans="2:8" x14ac:dyDescent="0.25">
      <c r="B12" s="6">
        <v>8</v>
      </c>
      <c r="C12" s="6" t="s">
        <v>71</v>
      </c>
      <c r="D12" s="6">
        <v>31</v>
      </c>
      <c r="E12" s="12">
        <f t="shared" si="0"/>
        <v>5.166666666666667</v>
      </c>
      <c r="F12" s="35">
        <v>268859</v>
      </c>
      <c r="G12" s="20">
        <f t="shared" si="1"/>
        <v>1.9217012138952636</v>
      </c>
    </row>
    <row r="13" spans="2:8" x14ac:dyDescent="0.25">
      <c r="B13" s="6">
        <v>9</v>
      </c>
      <c r="C13" s="6" t="s">
        <v>106</v>
      </c>
      <c r="D13" s="25">
        <v>7</v>
      </c>
      <c r="E13" s="29">
        <f t="shared" si="0"/>
        <v>1.1666666666666667</v>
      </c>
      <c r="F13" s="35">
        <v>154596</v>
      </c>
      <c r="G13" s="20">
        <f t="shared" si="1"/>
        <v>0.75465514416069412</v>
      </c>
    </row>
    <row r="14" spans="2:8" x14ac:dyDescent="0.25">
      <c r="B14" s="6">
        <v>10</v>
      </c>
      <c r="C14" s="6" t="s">
        <v>15</v>
      </c>
      <c r="D14" s="6">
        <v>51</v>
      </c>
      <c r="E14" s="12">
        <f t="shared" si="0"/>
        <v>8.5</v>
      </c>
      <c r="F14" s="35">
        <v>311329</v>
      </c>
      <c r="G14" s="20">
        <f t="shared" si="1"/>
        <v>2.7302307205560679</v>
      </c>
    </row>
    <row r="15" spans="2:8" x14ac:dyDescent="0.25">
      <c r="B15" s="6">
        <v>11</v>
      </c>
      <c r="C15" s="6" t="s">
        <v>87</v>
      </c>
      <c r="D15" s="6">
        <v>19</v>
      </c>
      <c r="E15" s="12">
        <f t="shared" si="0"/>
        <v>3.1666666666666665</v>
      </c>
      <c r="F15" s="35">
        <v>376028</v>
      </c>
      <c r="G15" s="20">
        <f t="shared" si="1"/>
        <v>0.84213586931469631</v>
      </c>
    </row>
    <row r="16" spans="2:8" x14ac:dyDescent="0.25">
      <c r="B16" s="6">
        <v>12</v>
      </c>
      <c r="C16" s="6" t="s">
        <v>107</v>
      </c>
      <c r="D16" s="6">
        <v>23</v>
      </c>
      <c r="E16" s="12">
        <f t="shared" si="0"/>
        <v>3.8333333333333335</v>
      </c>
      <c r="F16" s="35">
        <v>279649</v>
      </c>
      <c r="G16" s="20">
        <f t="shared" si="1"/>
        <v>1.3707659721055085</v>
      </c>
    </row>
    <row r="17" spans="2:7" x14ac:dyDescent="0.25">
      <c r="B17" s="6">
        <v>13</v>
      </c>
      <c r="C17" s="6" t="s">
        <v>50</v>
      </c>
      <c r="D17" s="6">
        <v>264</v>
      </c>
      <c r="E17" s="12">
        <f t="shared" si="0"/>
        <v>44</v>
      </c>
      <c r="F17" s="35">
        <v>2056943</v>
      </c>
      <c r="G17" s="20">
        <f t="shared" si="1"/>
        <v>2.1390967080760137</v>
      </c>
    </row>
    <row r="18" spans="2:7" x14ac:dyDescent="0.25">
      <c r="B18" s="6">
        <v>14</v>
      </c>
      <c r="C18" s="6" t="s">
        <v>62</v>
      </c>
      <c r="D18" s="6">
        <v>99</v>
      </c>
      <c r="E18" s="12">
        <f t="shared" si="0"/>
        <v>16.5</v>
      </c>
      <c r="F18" s="35">
        <v>700633</v>
      </c>
      <c r="G18" s="20">
        <f t="shared" si="1"/>
        <v>2.355013252301847</v>
      </c>
    </row>
    <row r="19" spans="2:7" x14ac:dyDescent="0.25">
      <c r="B19" s="6">
        <v>15</v>
      </c>
      <c r="C19" s="6" t="s">
        <v>16</v>
      </c>
      <c r="D19" s="6">
        <v>27</v>
      </c>
      <c r="E19" s="12">
        <f t="shared" si="0"/>
        <v>4.5</v>
      </c>
      <c r="F19" s="35">
        <v>144226</v>
      </c>
      <c r="G19" s="20">
        <f t="shared" si="1"/>
        <v>3.1201031714115346</v>
      </c>
    </row>
    <row r="20" spans="2:7" x14ac:dyDescent="0.25">
      <c r="B20" s="6">
        <v>16</v>
      </c>
      <c r="C20" s="6" t="s">
        <v>77</v>
      </c>
      <c r="D20" s="6">
        <v>33</v>
      </c>
      <c r="E20" s="12">
        <f t="shared" si="0"/>
        <v>5.5</v>
      </c>
      <c r="F20" s="35">
        <v>350867</v>
      </c>
      <c r="G20" s="20">
        <f t="shared" si="1"/>
        <v>1.5675455371978557</v>
      </c>
    </row>
    <row r="21" spans="2:7" x14ac:dyDescent="0.25">
      <c r="B21" s="6">
        <v>17</v>
      </c>
      <c r="C21" s="6" t="s">
        <v>63</v>
      </c>
      <c r="D21" s="6">
        <v>114</v>
      </c>
      <c r="E21" s="12">
        <f t="shared" si="0"/>
        <v>19</v>
      </c>
      <c r="F21" s="35">
        <v>661404</v>
      </c>
      <c r="G21" s="20">
        <f t="shared" si="1"/>
        <v>2.8726769115396942</v>
      </c>
    </row>
    <row r="22" spans="2:7" x14ac:dyDescent="0.25">
      <c r="B22" s="6">
        <v>18</v>
      </c>
      <c r="C22" s="6" t="s">
        <v>72</v>
      </c>
      <c r="D22" s="6">
        <v>34</v>
      </c>
      <c r="E22" s="12">
        <f t="shared" si="0"/>
        <v>5.666666666666667</v>
      </c>
      <c r="F22" s="35">
        <v>299573</v>
      </c>
      <c r="G22" s="20">
        <f t="shared" si="1"/>
        <v>1.8915812395198053</v>
      </c>
    </row>
    <row r="23" spans="2:7" x14ac:dyDescent="0.25">
      <c r="B23" s="6">
        <v>19</v>
      </c>
      <c r="C23" s="6" t="s">
        <v>80</v>
      </c>
      <c r="D23" s="6">
        <v>23</v>
      </c>
      <c r="E23" s="12">
        <f t="shared" si="0"/>
        <v>3.8333333333333335</v>
      </c>
      <c r="F23" s="35">
        <v>239784</v>
      </c>
      <c r="G23" s="20">
        <f t="shared" si="1"/>
        <v>1.5986610171376461</v>
      </c>
    </row>
    <row r="24" spans="2:7" x14ac:dyDescent="0.25">
      <c r="B24" s="28" t="s">
        <v>93</v>
      </c>
      <c r="C24" s="6" t="s">
        <v>94</v>
      </c>
      <c r="D24" s="6">
        <v>8</v>
      </c>
      <c r="E24" s="12">
        <f t="shared" si="0"/>
        <v>1.3333333333333333</v>
      </c>
      <c r="F24" s="35">
        <v>162942</v>
      </c>
      <c r="G24" s="20">
        <f t="shared" si="1"/>
        <v>0.81828707965615577</v>
      </c>
    </row>
    <row r="25" spans="2:7" x14ac:dyDescent="0.25">
      <c r="B25" s="28" t="s">
        <v>104</v>
      </c>
      <c r="C25" s="6" t="s">
        <v>105</v>
      </c>
      <c r="D25" s="6">
        <v>9</v>
      </c>
      <c r="E25" s="26">
        <f t="shared" si="0"/>
        <v>1.5</v>
      </c>
      <c r="F25" s="35">
        <v>184655</v>
      </c>
      <c r="G25" s="20">
        <f t="shared" si="1"/>
        <v>0.81232568844602093</v>
      </c>
    </row>
    <row r="26" spans="2:7" x14ac:dyDescent="0.25">
      <c r="B26" s="6">
        <v>21</v>
      </c>
      <c r="C26" s="6" t="s">
        <v>95</v>
      </c>
      <c r="D26" s="6">
        <v>37</v>
      </c>
      <c r="E26" s="12">
        <f t="shared" si="0"/>
        <v>6.166666666666667</v>
      </c>
      <c r="F26" s="35">
        <v>535503</v>
      </c>
      <c r="G26" s="20">
        <f t="shared" si="1"/>
        <v>1.1515652884608802</v>
      </c>
    </row>
    <row r="27" spans="2:7" x14ac:dyDescent="0.25">
      <c r="B27" s="6">
        <v>22</v>
      </c>
      <c r="C27" s="6" t="s">
        <v>88</v>
      </c>
      <c r="D27" s="6">
        <v>64</v>
      </c>
      <c r="E27" s="12">
        <f t="shared" si="0"/>
        <v>10.666666666666666</v>
      </c>
      <c r="F27" s="35">
        <v>605917</v>
      </c>
      <c r="G27" s="20">
        <f t="shared" si="1"/>
        <v>1.7604171308391523</v>
      </c>
    </row>
    <row r="28" spans="2:7" x14ac:dyDescent="0.25">
      <c r="B28" s="6">
        <v>23</v>
      </c>
      <c r="C28" s="6" t="s">
        <v>33</v>
      </c>
      <c r="D28" s="6">
        <v>19</v>
      </c>
      <c r="E28" s="12">
        <f t="shared" si="0"/>
        <v>3.1666666666666665</v>
      </c>
      <c r="F28" s="35">
        <v>115702</v>
      </c>
      <c r="G28" s="20">
        <f t="shared" si="1"/>
        <v>2.7369161005571785</v>
      </c>
    </row>
    <row r="29" spans="2:7" x14ac:dyDescent="0.25">
      <c r="B29" s="6">
        <v>24</v>
      </c>
      <c r="C29" s="6" t="s">
        <v>83</v>
      </c>
      <c r="D29" s="6">
        <v>99</v>
      </c>
      <c r="E29" s="12">
        <f t="shared" si="0"/>
        <v>16.5</v>
      </c>
      <c r="F29" s="35">
        <v>413730</v>
      </c>
      <c r="G29" s="20">
        <f t="shared" si="1"/>
        <v>3.9881081864984411</v>
      </c>
    </row>
    <row r="30" spans="2:7" x14ac:dyDescent="0.25">
      <c r="B30" s="6">
        <v>25</v>
      </c>
      <c r="C30" s="6" t="s">
        <v>57</v>
      </c>
      <c r="D30" s="6">
        <v>67</v>
      </c>
      <c r="E30" s="12">
        <f t="shared" si="0"/>
        <v>11.166666666666666</v>
      </c>
      <c r="F30" s="35">
        <v>547096</v>
      </c>
      <c r="G30" s="20">
        <f t="shared" si="1"/>
        <v>2.041079932345816</v>
      </c>
    </row>
    <row r="31" spans="2:7" x14ac:dyDescent="0.25">
      <c r="B31" s="6">
        <v>26</v>
      </c>
      <c r="C31" s="6" t="s">
        <v>34</v>
      </c>
      <c r="D31" s="6">
        <v>77</v>
      </c>
      <c r="E31" s="12">
        <f t="shared" si="0"/>
        <v>12.833333333333334</v>
      </c>
      <c r="F31" s="35">
        <v>519458</v>
      </c>
      <c r="G31" s="20">
        <f t="shared" si="1"/>
        <v>2.4705237638718307</v>
      </c>
    </row>
    <row r="32" spans="2:7" x14ac:dyDescent="0.25">
      <c r="B32" s="6">
        <v>27</v>
      </c>
      <c r="C32" s="6" t="s">
        <v>100</v>
      </c>
      <c r="D32" s="6">
        <v>45</v>
      </c>
      <c r="E32" s="12">
        <f t="shared" si="0"/>
        <v>7.5</v>
      </c>
      <c r="F32" s="35">
        <v>598934</v>
      </c>
      <c r="G32" s="20">
        <f t="shared" si="1"/>
        <v>1.252224786036525</v>
      </c>
    </row>
    <row r="33" spans="2:7" x14ac:dyDescent="0.25">
      <c r="B33" s="6">
        <v>28</v>
      </c>
      <c r="C33" s="6" t="s">
        <v>18</v>
      </c>
      <c r="D33" s="6">
        <v>84</v>
      </c>
      <c r="E33" s="12">
        <f t="shared" si="0"/>
        <v>14</v>
      </c>
      <c r="F33" s="35">
        <v>431277</v>
      </c>
      <c r="G33" s="20">
        <f t="shared" si="1"/>
        <v>3.2461735729009433</v>
      </c>
    </row>
    <row r="34" spans="2:7" x14ac:dyDescent="0.25">
      <c r="B34" s="6">
        <v>29</v>
      </c>
      <c r="C34" s="6" t="s">
        <v>45</v>
      </c>
      <c r="D34" s="6">
        <v>121</v>
      </c>
      <c r="E34" s="12">
        <f t="shared" si="0"/>
        <v>20.166666666666668</v>
      </c>
      <c r="F34" s="35">
        <v>921638</v>
      </c>
      <c r="G34" s="20">
        <f t="shared" si="1"/>
        <v>2.1881331571253209</v>
      </c>
    </row>
    <row r="35" spans="2:7" x14ac:dyDescent="0.25">
      <c r="B35" s="6">
        <v>30</v>
      </c>
      <c r="C35" s="6" t="s">
        <v>96</v>
      </c>
      <c r="D35" s="6">
        <v>69</v>
      </c>
      <c r="E35" s="12">
        <f t="shared" si="0"/>
        <v>11.5</v>
      </c>
      <c r="F35" s="35">
        <v>756543</v>
      </c>
      <c r="G35" s="20">
        <f t="shared" si="1"/>
        <v>1.5200722232576336</v>
      </c>
    </row>
    <row r="36" spans="2:7" x14ac:dyDescent="0.25">
      <c r="B36" s="6">
        <v>31</v>
      </c>
      <c r="C36" s="6" t="s">
        <v>37</v>
      </c>
      <c r="D36" s="6">
        <v>200</v>
      </c>
      <c r="E36" s="12">
        <f t="shared" si="0"/>
        <v>33.333333333333336</v>
      </c>
      <c r="F36" s="35">
        <v>1434367</v>
      </c>
      <c r="G36" s="20">
        <f t="shared" si="1"/>
        <v>2.3239054811867068</v>
      </c>
    </row>
    <row r="37" spans="2:7" x14ac:dyDescent="0.25">
      <c r="B37" s="6">
        <v>32</v>
      </c>
      <c r="C37" s="6" t="s">
        <v>12</v>
      </c>
      <c r="D37" s="6">
        <v>44</v>
      </c>
      <c r="E37" s="12">
        <f t="shared" ref="E37:E68" si="2">D37/6</f>
        <v>7.333333333333333</v>
      </c>
      <c r="F37" s="35">
        <v>192437</v>
      </c>
      <c r="G37" s="20">
        <f t="shared" ref="G37:G68" si="3">(E37/F37)*100000</f>
        <v>3.8107709709324782</v>
      </c>
    </row>
    <row r="38" spans="2:7" x14ac:dyDescent="0.25">
      <c r="B38" s="6">
        <v>33</v>
      </c>
      <c r="C38" s="6" t="s">
        <v>46</v>
      </c>
      <c r="D38" s="6">
        <v>215</v>
      </c>
      <c r="E38" s="12">
        <f t="shared" si="2"/>
        <v>35.833333333333336</v>
      </c>
      <c r="F38" s="35">
        <v>1654970</v>
      </c>
      <c r="G38" s="20">
        <f t="shared" si="3"/>
        <v>2.1651953409024536</v>
      </c>
    </row>
    <row r="39" spans="2:7" x14ac:dyDescent="0.25">
      <c r="B39" s="6">
        <v>34</v>
      </c>
      <c r="C39" s="6" t="s">
        <v>24</v>
      </c>
      <c r="D39" s="6">
        <v>201</v>
      </c>
      <c r="E39" s="12">
        <f t="shared" si="2"/>
        <v>33.5</v>
      </c>
      <c r="F39" s="35">
        <v>1201883</v>
      </c>
      <c r="G39" s="20">
        <f t="shared" si="3"/>
        <v>2.7872929394957748</v>
      </c>
    </row>
    <row r="40" spans="2:7" x14ac:dyDescent="0.25">
      <c r="B40" s="6">
        <v>35</v>
      </c>
      <c r="C40" s="6" t="s">
        <v>58</v>
      </c>
      <c r="D40" s="6">
        <v>141</v>
      </c>
      <c r="E40" s="12">
        <f t="shared" si="2"/>
        <v>23.5</v>
      </c>
      <c r="F40" s="35">
        <v>1098325</v>
      </c>
      <c r="G40" s="20">
        <f t="shared" si="3"/>
        <v>2.1396216966744817</v>
      </c>
    </row>
    <row r="41" spans="2:7" x14ac:dyDescent="0.25">
      <c r="B41" s="6">
        <v>36</v>
      </c>
      <c r="C41" s="6" t="s">
        <v>102</v>
      </c>
      <c r="D41" s="6">
        <v>14</v>
      </c>
      <c r="E41" s="12">
        <f t="shared" si="2"/>
        <v>2.3333333333333335</v>
      </c>
      <c r="F41" s="35">
        <v>217228</v>
      </c>
      <c r="G41" s="20">
        <f t="shared" si="3"/>
        <v>1.0741402274722105</v>
      </c>
    </row>
    <row r="42" spans="2:7" x14ac:dyDescent="0.25">
      <c r="B42" s="6">
        <v>37</v>
      </c>
      <c r="C42" s="6" t="s">
        <v>73</v>
      </c>
      <c r="D42" s="6">
        <v>66</v>
      </c>
      <c r="E42" s="12">
        <f t="shared" si="2"/>
        <v>11</v>
      </c>
      <c r="F42" s="35">
        <v>612160</v>
      </c>
      <c r="G42" s="20">
        <f t="shared" si="3"/>
        <v>1.7969158389963407</v>
      </c>
    </row>
    <row r="43" spans="2:7" x14ac:dyDescent="0.25">
      <c r="B43" s="6">
        <v>38</v>
      </c>
      <c r="C43" s="6" t="s">
        <v>30</v>
      </c>
      <c r="D43" s="6">
        <v>209</v>
      </c>
      <c r="E43" s="12">
        <f t="shared" si="2"/>
        <v>34.833333333333336</v>
      </c>
      <c r="F43" s="35">
        <v>1284948</v>
      </c>
      <c r="G43" s="20">
        <f t="shared" si="3"/>
        <v>2.7108749407239312</v>
      </c>
    </row>
    <row r="44" spans="2:7" x14ac:dyDescent="0.25">
      <c r="B44" s="6">
        <v>39</v>
      </c>
      <c r="C44" s="6" t="s">
        <v>103</v>
      </c>
      <c r="D44" s="6">
        <v>16</v>
      </c>
      <c r="E44" s="12">
        <f t="shared" si="2"/>
        <v>2.6666666666666665</v>
      </c>
      <c r="F44" s="35">
        <v>258555</v>
      </c>
      <c r="G44" s="20">
        <f t="shared" si="3"/>
        <v>1.0313730798733989</v>
      </c>
    </row>
    <row r="45" spans="2:7" x14ac:dyDescent="0.25">
      <c r="B45" s="6">
        <v>40</v>
      </c>
      <c r="C45" s="6" t="s">
        <v>38</v>
      </c>
      <c r="D45" s="6">
        <v>61</v>
      </c>
      <c r="E45" s="12">
        <f t="shared" si="2"/>
        <v>10.166666666666666</v>
      </c>
      <c r="F45" s="35">
        <v>422976</v>
      </c>
      <c r="G45" s="20">
        <f t="shared" si="3"/>
        <v>2.4036036717607301</v>
      </c>
    </row>
    <row r="46" spans="2:7" x14ac:dyDescent="0.25">
      <c r="B46" s="6">
        <v>41</v>
      </c>
      <c r="C46" s="6" t="s">
        <v>64</v>
      </c>
      <c r="D46" s="6">
        <v>40</v>
      </c>
      <c r="E46" s="12">
        <f t="shared" si="2"/>
        <v>6.666666666666667</v>
      </c>
      <c r="F46" s="35">
        <v>328504</v>
      </c>
      <c r="G46" s="20">
        <f t="shared" si="3"/>
        <v>2.0294019758257638</v>
      </c>
    </row>
    <row r="47" spans="2:7" x14ac:dyDescent="0.25">
      <c r="B47" s="6">
        <v>42</v>
      </c>
      <c r="C47" s="6" t="s">
        <v>51</v>
      </c>
      <c r="D47" s="6">
        <v>91</v>
      </c>
      <c r="E47" s="12">
        <f t="shared" si="2"/>
        <v>15.166666666666666</v>
      </c>
      <c r="F47" s="35">
        <v>769029</v>
      </c>
      <c r="G47" s="20">
        <f t="shared" si="3"/>
        <v>1.9721839705221345</v>
      </c>
    </row>
    <row r="48" spans="2:7" x14ac:dyDescent="0.25">
      <c r="B48" s="6">
        <v>43</v>
      </c>
      <c r="C48" s="6" t="s">
        <v>84</v>
      </c>
      <c r="D48" s="6">
        <v>23</v>
      </c>
      <c r="E48" s="12">
        <f t="shared" si="2"/>
        <v>3.8333333333333335</v>
      </c>
      <c r="F48" s="35">
        <v>227284</v>
      </c>
      <c r="G48" s="20">
        <f t="shared" si="3"/>
        <v>1.6865830121492642</v>
      </c>
    </row>
    <row r="49" spans="2:7" x14ac:dyDescent="0.25">
      <c r="B49" s="6">
        <v>44</v>
      </c>
      <c r="C49" s="6" t="s">
        <v>65</v>
      </c>
      <c r="D49" s="6">
        <v>174</v>
      </c>
      <c r="E49" s="12">
        <f t="shared" si="2"/>
        <v>29</v>
      </c>
      <c r="F49" s="35">
        <v>1457806</v>
      </c>
      <c r="G49" s="20">
        <f t="shared" si="3"/>
        <v>1.9892907561088375</v>
      </c>
    </row>
    <row r="50" spans="2:7" x14ac:dyDescent="0.25">
      <c r="B50" s="6">
        <v>45</v>
      </c>
      <c r="C50" s="6" t="s">
        <v>7</v>
      </c>
      <c r="D50" s="6">
        <v>673</v>
      </c>
      <c r="E50" s="12">
        <f t="shared" si="2"/>
        <v>112.16666666666667</v>
      </c>
      <c r="F50" s="35">
        <v>684561</v>
      </c>
      <c r="G50" s="20">
        <f t="shared" si="3"/>
        <v>16.385196741658767</v>
      </c>
    </row>
    <row r="51" spans="2:7" x14ac:dyDescent="0.25">
      <c r="B51" s="6">
        <v>46</v>
      </c>
      <c r="C51" s="6" t="s">
        <v>78</v>
      </c>
      <c r="D51" s="6">
        <v>13</v>
      </c>
      <c r="E51" s="12">
        <f t="shared" si="2"/>
        <v>2.1666666666666665</v>
      </c>
      <c r="F51" s="35">
        <v>174942</v>
      </c>
      <c r="G51" s="20">
        <f t="shared" si="3"/>
        <v>1.2385057142748261</v>
      </c>
    </row>
    <row r="52" spans="2:7" x14ac:dyDescent="0.25">
      <c r="B52" s="6">
        <v>47</v>
      </c>
      <c r="C52" s="6" t="s">
        <v>79</v>
      </c>
      <c r="D52" s="6">
        <v>36</v>
      </c>
      <c r="E52" s="12">
        <f t="shared" si="2"/>
        <v>6</v>
      </c>
      <c r="F52" s="35">
        <v>331229</v>
      </c>
      <c r="G52" s="20">
        <f t="shared" si="3"/>
        <v>1.8114355928979649</v>
      </c>
    </row>
    <row r="53" spans="2:7" x14ac:dyDescent="0.25">
      <c r="B53" s="6">
        <v>48</v>
      </c>
      <c r="C53" s="6" t="s">
        <v>66</v>
      </c>
      <c r="D53" s="6">
        <v>7</v>
      </c>
      <c r="E53" s="12">
        <f t="shared" si="2"/>
        <v>1.1666666666666667</v>
      </c>
      <c r="F53" s="35">
        <v>76519</v>
      </c>
      <c r="G53" s="20">
        <f t="shared" si="3"/>
        <v>1.5246757885840989</v>
      </c>
    </row>
    <row r="54" spans="2:7" x14ac:dyDescent="0.25">
      <c r="B54" s="6">
        <v>49</v>
      </c>
      <c r="C54" s="6" t="s">
        <v>97</v>
      </c>
      <c r="D54" s="6">
        <v>58</v>
      </c>
      <c r="E54" s="12">
        <f t="shared" si="2"/>
        <v>9.6666666666666661</v>
      </c>
      <c r="F54" s="35">
        <v>824743</v>
      </c>
      <c r="G54" s="20">
        <f t="shared" si="3"/>
        <v>1.1720822931102981</v>
      </c>
    </row>
    <row r="55" spans="2:7" x14ac:dyDescent="0.25">
      <c r="B55" s="6">
        <v>50</v>
      </c>
      <c r="C55" s="6" t="s">
        <v>108</v>
      </c>
      <c r="D55" s="6">
        <v>25</v>
      </c>
      <c r="E55" s="12">
        <f t="shared" si="2"/>
        <v>4.166666666666667</v>
      </c>
      <c r="F55" s="35">
        <v>495508</v>
      </c>
      <c r="G55" s="20">
        <f t="shared" si="3"/>
        <v>0.84088786995702725</v>
      </c>
    </row>
    <row r="56" spans="2:7" x14ac:dyDescent="0.25">
      <c r="B56" s="6">
        <v>51</v>
      </c>
      <c r="C56" s="6" t="s">
        <v>25</v>
      </c>
      <c r="D56" s="6">
        <v>96</v>
      </c>
      <c r="E56" s="12">
        <f t="shared" si="2"/>
        <v>16</v>
      </c>
      <c r="F56" s="35">
        <v>565292</v>
      </c>
      <c r="G56" s="20">
        <f t="shared" si="3"/>
        <v>2.8303956185475827</v>
      </c>
    </row>
    <row r="57" spans="2:7" x14ac:dyDescent="0.25">
      <c r="B57" s="6">
        <v>52</v>
      </c>
      <c r="C57" s="6" t="s">
        <v>13</v>
      </c>
      <c r="D57" s="6">
        <v>30</v>
      </c>
      <c r="E57" s="12">
        <f t="shared" si="2"/>
        <v>5</v>
      </c>
      <c r="F57" s="35">
        <v>171042</v>
      </c>
      <c r="G57" s="20">
        <f t="shared" si="3"/>
        <v>2.9232586148431379</v>
      </c>
    </row>
    <row r="58" spans="2:7" x14ac:dyDescent="0.25">
      <c r="B58" s="6">
        <v>53</v>
      </c>
      <c r="C58" s="6" t="s">
        <v>20</v>
      </c>
      <c r="D58" s="6">
        <v>55</v>
      </c>
      <c r="E58" s="12">
        <f t="shared" si="2"/>
        <v>9.1666666666666661</v>
      </c>
      <c r="F58" s="35">
        <v>305933</v>
      </c>
      <c r="G58" s="20">
        <f t="shared" si="3"/>
        <v>2.9962987538665873</v>
      </c>
    </row>
    <row r="59" spans="2:7" x14ac:dyDescent="0.25">
      <c r="B59" s="6">
        <v>54</v>
      </c>
      <c r="C59" s="6" t="s">
        <v>40</v>
      </c>
      <c r="D59" s="6">
        <v>95</v>
      </c>
      <c r="E59" s="12">
        <f t="shared" si="2"/>
        <v>15.833333333333334</v>
      </c>
      <c r="F59" s="35">
        <v>732486</v>
      </c>
      <c r="G59" s="20">
        <f t="shared" si="3"/>
        <v>2.1615885263791164</v>
      </c>
    </row>
    <row r="60" spans="2:7" x14ac:dyDescent="0.25">
      <c r="B60" s="6">
        <v>55</v>
      </c>
      <c r="C60" s="6" t="s">
        <v>67</v>
      </c>
      <c r="D60" s="6">
        <v>26</v>
      </c>
      <c r="E60" s="12">
        <f t="shared" si="2"/>
        <v>4.333333333333333</v>
      </c>
      <c r="F60" s="35">
        <v>181919</v>
      </c>
      <c r="G60" s="20">
        <f t="shared" si="3"/>
        <v>2.382012507397981</v>
      </c>
    </row>
    <row r="61" spans="2:7" x14ac:dyDescent="0.25">
      <c r="B61" s="6">
        <v>56</v>
      </c>
      <c r="C61" s="6" t="s">
        <v>68</v>
      </c>
      <c r="D61" s="6">
        <v>88</v>
      </c>
      <c r="E61" s="12">
        <f t="shared" si="2"/>
        <v>14.666666666666666</v>
      </c>
      <c r="F61" s="35">
        <v>768687</v>
      </c>
      <c r="G61" s="20">
        <f t="shared" si="3"/>
        <v>1.9080154427831701</v>
      </c>
    </row>
    <row r="62" spans="2:7" x14ac:dyDescent="0.25">
      <c r="B62" s="6">
        <v>57</v>
      </c>
      <c r="C62" s="6" t="s">
        <v>59</v>
      </c>
      <c r="D62" s="6">
        <v>112</v>
      </c>
      <c r="E62" s="12">
        <f t="shared" si="2"/>
        <v>18.666666666666668</v>
      </c>
      <c r="F62" s="35">
        <v>1049942</v>
      </c>
      <c r="G62" s="20">
        <f t="shared" si="3"/>
        <v>1.7778759842607181</v>
      </c>
    </row>
    <row r="63" spans="2:7" x14ac:dyDescent="0.25">
      <c r="B63" s="6">
        <v>58</v>
      </c>
      <c r="C63" s="6" t="s">
        <v>98</v>
      </c>
      <c r="D63" s="6">
        <v>19</v>
      </c>
      <c r="E63" s="12">
        <f t="shared" si="2"/>
        <v>3.1666666666666665</v>
      </c>
      <c r="F63" s="35">
        <v>202417</v>
      </c>
      <c r="G63" s="20">
        <f t="shared" si="3"/>
        <v>1.5644272302556932</v>
      </c>
    </row>
    <row r="64" spans="2:7" x14ac:dyDescent="0.25">
      <c r="B64" s="6">
        <v>59</v>
      </c>
      <c r="C64" s="6" t="s">
        <v>17</v>
      </c>
      <c r="D64" s="6">
        <v>456</v>
      </c>
      <c r="E64" s="12">
        <f t="shared" si="2"/>
        <v>76</v>
      </c>
      <c r="F64" s="35">
        <v>2611293</v>
      </c>
      <c r="G64" s="20">
        <f t="shared" si="3"/>
        <v>2.9104355581698416</v>
      </c>
    </row>
    <row r="65" spans="2:7" x14ac:dyDescent="0.25">
      <c r="B65" s="6">
        <v>60</v>
      </c>
      <c r="C65" s="6" t="s">
        <v>35</v>
      </c>
      <c r="D65" s="6">
        <v>134</v>
      </c>
      <c r="E65" s="12">
        <f t="shared" si="2"/>
        <v>22.333333333333332</v>
      </c>
      <c r="F65" s="35">
        <v>828838</v>
      </c>
      <c r="G65" s="20">
        <f t="shared" si="3"/>
        <v>2.694535401771315</v>
      </c>
    </row>
    <row r="66" spans="2:7" x14ac:dyDescent="0.25">
      <c r="B66" s="6">
        <v>61</v>
      </c>
      <c r="C66" s="6" t="s">
        <v>26</v>
      </c>
      <c r="D66" s="6">
        <v>52</v>
      </c>
      <c r="E66" s="12">
        <f t="shared" si="2"/>
        <v>8.6666666666666661</v>
      </c>
      <c r="F66" s="35">
        <v>276973</v>
      </c>
      <c r="G66" s="20">
        <f t="shared" si="3"/>
        <v>3.129065528649603</v>
      </c>
    </row>
    <row r="67" spans="2:7" x14ac:dyDescent="0.25">
      <c r="B67" s="6">
        <v>62</v>
      </c>
      <c r="C67" s="6" t="s">
        <v>41</v>
      </c>
      <c r="D67" s="6">
        <v>198</v>
      </c>
      <c r="E67" s="12">
        <f t="shared" si="2"/>
        <v>33</v>
      </c>
      <c r="F67" s="35">
        <v>1461441</v>
      </c>
      <c r="G67" s="20">
        <f t="shared" si="3"/>
        <v>2.2580453128111224</v>
      </c>
    </row>
    <row r="68" spans="2:7" x14ac:dyDescent="0.25">
      <c r="B68" s="6">
        <v>63</v>
      </c>
      <c r="C68" s="6" t="s">
        <v>42</v>
      </c>
      <c r="D68" s="6">
        <v>102</v>
      </c>
      <c r="E68" s="12">
        <f t="shared" si="2"/>
        <v>17</v>
      </c>
      <c r="F68" s="35">
        <v>662285</v>
      </c>
      <c r="G68" s="20">
        <f t="shared" si="3"/>
        <v>2.5668707580573318</v>
      </c>
    </row>
    <row r="69" spans="2:7" x14ac:dyDescent="0.25">
      <c r="B69" s="6">
        <v>64</v>
      </c>
      <c r="C69" s="6" t="s">
        <v>85</v>
      </c>
      <c r="D69" s="6">
        <v>57</v>
      </c>
      <c r="E69" s="12">
        <f t="shared" ref="E69:E100" si="4">D69/6</f>
        <v>9.5</v>
      </c>
      <c r="F69" s="35">
        <v>693027</v>
      </c>
      <c r="G69" s="20">
        <f t="shared" ref="G69:G100" si="5">(E69/F69)*100000</f>
        <v>1.3707979631385212</v>
      </c>
    </row>
    <row r="70" spans="2:7" x14ac:dyDescent="0.25">
      <c r="B70" s="6">
        <v>65</v>
      </c>
      <c r="C70" s="6" t="s">
        <v>27</v>
      </c>
      <c r="D70" s="6">
        <v>35</v>
      </c>
      <c r="E70" s="12">
        <f t="shared" si="4"/>
        <v>5.833333333333333</v>
      </c>
      <c r="F70" s="35">
        <v>230956</v>
      </c>
      <c r="G70" s="20">
        <f t="shared" si="5"/>
        <v>2.5257336173701193</v>
      </c>
    </row>
    <row r="71" spans="2:7" x14ac:dyDescent="0.25">
      <c r="B71" s="6">
        <v>66</v>
      </c>
      <c r="C71" s="6" t="s">
        <v>101</v>
      </c>
      <c r="D71" s="6">
        <v>27</v>
      </c>
      <c r="E71" s="12">
        <f t="shared" si="4"/>
        <v>4.5</v>
      </c>
      <c r="F71" s="35">
        <v>487307</v>
      </c>
      <c r="G71" s="20">
        <f t="shared" si="5"/>
        <v>0.92344251159946389</v>
      </c>
    </row>
    <row r="72" spans="2:7" x14ac:dyDescent="0.25">
      <c r="B72" s="6">
        <v>67</v>
      </c>
      <c r="C72" s="6" t="s">
        <v>14</v>
      </c>
      <c r="D72" s="6">
        <v>235</v>
      </c>
      <c r="E72" s="12">
        <f t="shared" si="4"/>
        <v>39.166666666666664</v>
      </c>
      <c r="F72" s="35">
        <v>1152662</v>
      </c>
      <c r="G72" s="20">
        <f t="shared" si="5"/>
        <v>3.3979316284102938</v>
      </c>
    </row>
    <row r="73" spans="2:7" x14ac:dyDescent="0.25">
      <c r="B73" s="6">
        <v>68</v>
      </c>
      <c r="C73" s="6" t="s">
        <v>52</v>
      </c>
      <c r="D73" s="6">
        <v>97</v>
      </c>
      <c r="E73" s="12">
        <f t="shared" si="4"/>
        <v>16.166666666666668</v>
      </c>
      <c r="F73" s="35">
        <v>767083</v>
      </c>
      <c r="G73" s="20">
        <f t="shared" si="5"/>
        <v>2.1075511602612322</v>
      </c>
    </row>
    <row r="74" spans="2:7" x14ac:dyDescent="0.25">
      <c r="B74" s="6">
        <v>69</v>
      </c>
      <c r="C74" s="6" t="s">
        <v>11</v>
      </c>
      <c r="D74" s="6">
        <v>408</v>
      </c>
      <c r="E74" s="12">
        <f t="shared" si="4"/>
        <v>68</v>
      </c>
      <c r="F74" s="35">
        <v>1893692</v>
      </c>
      <c r="G74" s="20">
        <f t="shared" si="5"/>
        <v>3.5908690536792678</v>
      </c>
    </row>
    <row r="75" spans="2:7" x14ac:dyDescent="0.25">
      <c r="B75" s="6">
        <v>70</v>
      </c>
      <c r="C75" s="6" t="s">
        <v>60</v>
      </c>
      <c r="D75" s="6">
        <v>29</v>
      </c>
      <c r="E75" s="12">
        <f t="shared" si="4"/>
        <v>4.833333333333333</v>
      </c>
      <c r="F75" s="35">
        <v>234296</v>
      </c>
      <c r="G75" s="20">
        <f t="shared" si="5"/>
        <v>2.0629175629687801</v>
      </c>
    </row>
    <row r="76" spans="2:7" x14ac:dyDescent="0.25">
      <c r="B76" s="6">
        <v>71</v>
      </c>
      <c r="C76" s="6" t="s">
        <v>86</v>
      </c>
      <c r="D76" s="6">
        <v>51</v>
      </c>
      <c r="E76" s="12">
        <f t="shared" si="4"/>
        <v>8.5</v>
      </c>
      <c r="F76" s="35">
        <v>549288</v>
      </c>
      <c r="G76" s="20">
        <f t="shared" si="5"/>
        <v>1.547457799915527</v>
      </c>
    </row>
    <row r="77" spans="2:7" x14ac:dyDescent="0.25">
      <c r="B77" s="6">
        <v>72</v>
      </c>
      <c r="C77" s="6" t="s">
        <v>9</v>
      </c>
      <c r="D77" s="6">
        <v>144</v>
      </c>
      <c r="E77" s="12">
        <f t="shared" si="4"/>
        <v>24</v>
      </c>
      <c r="F77" s="35">
        <v>566058</v>
      </c>
      <c r="G77" s="20">
        <f t="shared" si="5"/>
        <v>4.2398482134339588</v>
      </c>
    </row>
    <row r="78" spans="2:7" x14ac:dyDescent="0.25">
      <c r="B78" s="6">
        <v>73</v>
      </c>
      <c r="C78" s="6" t="s">
        <v>47</v>
      </c>
      <c r="D78" s="6">
        <v>60</v>
      </c>
      <c r="E78" s="12">
        <f t="shared" si="4"/>
        <v>10</v>
      </c>
      <c r="F78" s="35">
        <v>442468</v>
      </c>
      <c r="G78" s="20">
        <f t="shared" si="5"/>
        <v>2.2600504443259175</v>
      </c>
    </row>
    <row r="79" spans="2:7" x14ac:dyDescent="0.25">
      <c r="B79" s="6">
        <v>74</v>
      </c>
      <c r="C79" s="6" t="s">
        <v>89</v>
      </c>
      <c r="D79" s="6">
        <v>68</v>
      </c>
      <c r="E79" s="12">
        <f t="shared" si="4"/>
        <v>11.333333333333334</v>
      </c>
      <c r="F79" s="35">
        <v>841482</v>
      </c>
      <c r="G79" s="20">
        <f t="shared" si="5"/>
        <v>1.3468301560025449</v>
      </c>
    </row>
    <row r="80" spans="2:7" x14ac:dyDescent="0.25">
      <c r="B80" s="6">
        <v>75</v>
      </c>
      <c r="C80" s="6" t="s">
        <v>8</v>
      </c>
      <c r="D80" s="6">
        <v>1447</v>
      </c>
      <c r="E80" s="12">
        <f t="shared" si="4"/>
        <v>241.16666666666666</v>
      </c>
      <c r="F80" s="35">
        <v>2133111</v>
      </c>
      <c r="G80" s="20">
        <f t="shared" si="5"/>
        <v>11.305865783199593</v>
      </c>
    </row>
    <row r="81" spans="2:7" x14ac:dyDescent="0.25">
      <c r="B81" s="6">
        <v>76</v>
      </c>
      <c r="C81" s="6" t="s">
        <v>90</v>
      </c>
      <c r="D81" s="6">
        <v>106</v>
      </c>
      <c r="E81" s="12">
        <f t="shared" si="4"/>
        <v>17.666666666666668</v>
      </c>
      <c r="F81" s="35">
        <v>1255918</v>
      </c>
      <c r="G81" s="20">
        <f t="shared" si="5"/>
        <v>1.4066735779459063</v>
      </c>
    </row>
    <row r="82" spans="2:7" x14ac:dyDescent="0.25">
      <c r="B82" s="6">
        <v>77</v>
      </c>
      <c r="C82" s="6" t="s">
        <v>48</v>
      </c>
      <c r="D82" s="6">
        <v>190</v>
      </c>
      <c r="E82" s="12">
        <f t="shared" si="4"/>
        <v>31.666666666666668</v>
      </c>
      <c r="F82" s="35">
        <v>1438100</v>
      </c>
      <c r="G82" s="20">
        <f t="shared" si="5"/>
        <v>2.2019794636441601</v>
      </c>
    </row>
    <row r="83" spans="2:7" x14ac:dyDescent="0.25">
      <c r="B83" s="6">
        <v>78</v>
      </c>
      <c r="C83" s="6" t="s">
        <v>28</v>
      </c>
      <c r="D83" s="6">
        <v>223</v>
      </c>
      <c r="E83" s="12">
        <f t="shared" si="4"/>
        <v>37.166666666666664</v>
      </c>
      <c r="F83" s="35">
        <v>1456365</v>
      </c>
      <c r="G83" s="20">
        <f t="shared" si="5"/>
        <v>2.552015920917261</v>
      </c>
    </row>
    <row r="84" spans="2:7" x14ac:dyDescent="0.25">
      <c r="B84" s="6">
        <v>79</v>
      </c>
      <c r="C84" s="6" t="s">
        <v>91</v>
      </c>
      <c r="D84" s="6">
        <v>23</v>
      </c>
      <c r="E84" s="12">
        <f t="shared" si="4"/>
        <v>3.8333333333333335</v>
      </c>
      <c r="F84" s="35">
        <v>374587</v>
      </c>
      <c r="G84" s="20">
        <f t="shared" si="5"/>
        <v>1.0233492708858913</v>
      </c>
    </row>
    <row r="85" spans="2:7" x14ac:dyDescent="0.25">
      <c r="B85" s="6">
        <v>80</v>
      </c>
      <c r="C85" s="6" t="s">
        <v>29</v>
      </c>
      <c r="D85" s="6">
        <v>92</v>
      </c>
      <c r="E85" s="12">
        <f t="shared" si="4"/>
        <v>15.333333333333334</v>
      </c>
      <c r="F85" s="35">
        <v>566252</v>
      </c>
      <c r="G85" s="20">
        <f t="shared" si="5"/>
        <v>2.7078638721511505</v>
      </c>
    </row>
    <row r="86" spans="2:7" x14ac:dyDescent="0.25">
      <c r="B86" s="6">
        <v>81</v>
      </c>
      <c r="C86" s="6" t="s">
        <v>53</v>
      </c>
      <c r="D86" s="6">
        <v>54</v>
      </c>
      <c r="E86" s="12">
        <f t="shared" si="4"/>
        <v>9</v>
      </c>
      <c r="F86" s="35">
        <v>393572</v>
      </c>
      <c r="G86" s="20">
        <f t="shared" si="5"/>
        <v>2.2867480410191781</v>
      </c>
    </row>
    <row r="87" spans="2:7" x14ac:dyDescent="0.25">
      <c r="B87" s="6">
        <v>82</v>
      </c>
      <c r="C87" s="6" t="s">
        <v>31</v>
      </c>
      <c r="D87" s="6">
        <v>36</v>
      </c>
      <c r="E87" s="12">
        <f t="shared" si="4"/>
        <v>6</v>
      </c>
      <c r="F87" s="35">
        <v>263377</v>
      </c>
      <c r="G87" s="20">
        <f t="shared" si="5"/>
        <v>2.2781032512330235</v>
      </c>
    </row>
    <row r="88" spans="2:7" x14ac:dyDescent="0.25">
      <c r="B88" s="6">
        <v>83</v>
      </c>
      <c r="C88" s="6" t="s">
        <v>54</v>
      </c>
      <c r="D88" s="6">
        <v>146</v>
      </c>
      <c r="E88" s="12">
        <f t="shared" si="4"/>
        <v>24.333333333333332</v>
      </c>
      <c r="F88" s="35">
        <v>1095337</v>
      </c>
      <c r="G88" s="20">
        <f t="shared" si="5"/>
        <v>2.2215385158479384</v>
      </c>
    </row>
    <row r="89" spans="2:7" x14ac:dyDescent="0.25">
      <c r="B89" s="6">
        <v>84</v>
      </c>
      <c r="C89" s="6" t="s">
        <v>43</v>
      </c>
      <c r="D89" s="6">
        <v>74</v>
      </c>
      <c r="E89" s="12">
        <f t="shared" si="4"/>
        <v>12.333333333333334</v>
      </c>
      <c r="F89" s="35">
        <v>564566</v>
      </c>
      <c r="G89" s="20">
        <f t="shared" si="5"/>
        <v>2.1845689137024427</v>
      </c>
    </row>
    <row r="90" spans="2:7" x14ac:dyDescent="0.25">
      <c r="B90" s="6">
        <v>85</v>
      </c>
      <c r="C90" s="6" t="s">
        <v>69</v>
      </c>
      <c r="D90" s="6">
        <v>78</v>
      </c>
      <c r="E90" s="12">
        <f t="shared" si="4"/>
        <v>13</v>
      </c>
      <c r="F90" s="35">
        <v>699459</v>
      </c>
      <c r="G90" s="20">
        <f t="shared" si="5"/>
        <v>1.8585792734098783</v>
      </c>
    </row>
    <row r="91" spans="2:7" x14ac:dyDescent="0.25">
      <c r="B91" s="6">
        <v>86</v>
      </c>
      <c r="C91" s="6" t="s">
        <v>19</v>
      </c>
      <c r="D91" s="6">
        <v>68</v>
      </c>
      <c r="E91" s="12">
        <f t="shared" si="4"/>
        <v>11.333333333333334</v>
      </c>
      <c r="F91" s="35">
        <v>439385</v>
      </c>
      <c r="G91" s="20">
        <f t="shared" si="5"/>
        <v>2.5793628215194722</v>
      </c>
    </row>
    <row r="92" spans="2:7" x14ac:dyDescent="0.25">
      <c r="B92" s="6">
        <v>87</v>
      </c>
      <c r="C92" s="6" t="s">
        <v>55</v>
      </c>
      <c r="D92" s="6">
        <v>53</v>
      </c>
      <c r="E92" s="12">
        <f t="shared" si="4"/>
        <v>8.8333333333333339</v>
      </c>
      <c r="F92" s="35">
        <v>371691</v>
      </c>
      <c r="G92" s="20">
        <f t="shared" si="5"/>
        <v>2.3765260211663271</v>
      </c>
    </row>
    <row r="93" spans="2:7" x14ac:dyDescent="0.25">
      <c r="B93" s="6">
        <v>88</v>
      </c>
      <c r="C93" s="6" t="s">
        <v>74</v>
      </c>
      <c r="D93" s="6">
        <v>40</v>
      </c>
      <c r="E93" s="12">
        <f t="shared" si="4"/>
        <v>6.666666666666667</v>
      </c>
      <c r="F93" s="35">
        <v>360673</v>
      </c>
      <c r="G93" s="20">
        <f t="shared" si="5"/>
        <v>1.8483963775127796</v>
      </c>
    </row>
    <row r="94" spans="2:7" x14ac:dyDescent="0.25">
      <c r="B94" s="6">
        <v>89</v>
      </c>
      <c r="C94" s="6" t="s">
        <v>49</v>
      </c>
      <c r="D94" s="6">
        <v>42</v>
      </c>
      <c r="E94" s="12">
        <f t="shared" si="4"/>
        <v>7</v>
      </c>
      <c r="F94" s="35">
        <v>333385</v>
      </c>
      <c r="G94" s="20">
        <f t="shared" si="5"/>
        <v>2.0996745504446812</v>
      </c>
    </row>
    <row r="95" spans="2:7" x14ac:dyDescent="0.25">
      <c r="B95" s="6">
        <v>90</v>
      </c>
      <c r="C95" s="6" t="s">
        <v>32</v>
      </c>
      <c r="D95" s="6">
        <v>22</v>
      </c>
      <c r="E95" s="12">
        <f t="shared" si="4"/>
        <v>3.6666666666666665</v>
      </c>
      <c r="F95" s="35">
        <v>139654</v>
      </c>
      <c r="G95" s="20">
        <f t="shared" si="5"/>
        <v>2.6255364448327057</v>
      </c>
    </row>
    <row r="96" spans="2:7" x14ac:dyDescent="0.25">
      <c r="B96" s="6">
        <v>91</v>
      </c>
      <c r="C96" s="6" t="s">
        <v>21</v>
      </c>
      <c r="D96" s="6">
        <v>261</v>
      </c>
      <c r="E96" s="12">
        <f t="shared" si="4"/>
        <v>43.5</v>
      </c>
      <c r="F96" s="35">
        <v>1313768</v>
      </c>
      <c r="G96" s="20">
        <f t="shared" si="5"/>
        <v>3.311086889009323</v>
      </c>
    </row>
    <row r="97" spans="2:7" x14ac:dyDescent="0.25">
      <c r="B97" s="6">
        <v>92</v>
      </c>
      <c r="C97" s="6" t="s">
        <v>39</v>
      </c>
      <c r="D97" s="6">
        <v>246</v>
      </c>
      <c r="E97" s="12">
        <f t="shared" si="4"/>
        <v>41</v>
      </c>
      <c r="F97" s="35">
        <v>1635291</v>
      </c>
      <c r="G97" s="20">
        <f t="shared" si="5"/>
        <v>2.507199024516126</v>
      </c>
    </row>
    <row r="98" spans="2:7" x14ac:dyDescent="0.25">
      <c r="B98" s="6">
        <v>93</v>
      </c>
      <c r="C98" s="6" t="s">
        <v>36</v>
      </c>
      <c r="D98" s="6">
        <v>284</v>
      </c>
      <c r="E98" s="12">
        <f t="shared" si="4"/>
        <v>47.333333333333336</v>
      </c>
      <c r="F98" s="35">
        <v>1668670</v>
      </c>
      <c r="G98" s="20">
        <f t="shared" si="5"/>
        <v>2.8365904183171828</v>
      </c>
    </row>
    <row r="99" spans="2:7" x14ac:dyDescent="0.25">
      <c r="B99" s="6">
        <v>94</v>
      </c>
      <c r="C99" s="6" t="s">
        <v>70</v>
      </c>
      <c r="D99" s="6">
        <v>179</v>
      </c>
      <c r="E99" s="12">
        <f t="shared" si="4"/>
        <v>29.833333333333332</v>
      </c>
      <c r="F99" s="35">
        <v>1415367</v>
      </c>
      <c r="G99" s="20">
        <f t="shared" si="5"/>
        <v>2.1078160882183443</v>
      </c>
    </row>
    <row r="100" spans="2:7" x14ac:dyDescent="0.25">
      <c r="B100" s="6">
        <v>95</v>
      </c>
      <c r="C100" s="6" t="s">
        <v>22</v>
      </c>
      <c r="D100" s="6">
        <v>207</v>
      </c>
      <c r="E100" s="12">
        <f t="shared" si="4"/>
        <v>34.5</v>
      </c>
      <c r="F100" s="35">
        <v>1256607</v>
      </c>
      <c r="G100" s="20">
        <f t="shared" si="5"/>
        <v>2.7454884462684035</v>
      </c>
    </row>
    <row r="101" spans="2:7" x14ac:dyDescent="0.25">
      <c r="B101" s="6">
        <v>971</v>
      </c>
      <c r="C101" s="6" t="s">
        <v>56</v>
      </c>
      <c r="D101" s="6">
        <v>55</v>
      </c>
      <c r="E101" s="12">
        <f t="shared" ref="E101:E132" si="6">D101/6</f>
        <v>9.1666666666666661</v>
      </c>
      <c r="F101" s="35">
        <v>384315</v>
      </c>
      <c r="G101" s="20">
        <f t="shared" ref="G101:G132" si="7">(E101/F101)*100000</f>
        <v>2.3851961715433085</v>
      </c>
    </row>
    <row r="102" spans="2:7" x14ac:dyDescent="0.25">
      <c r="B102" s="6">
        <v>972</v>
      </c>
      <c r="C102" s="6" t="s">
        <v>61</v>
      </c>
      <c r="D102" s="6">
        <v>38</v>
      </c>
      <c r="E102" s="12">
        <f t="shared" si="6"/>
        <v>6.333333333333333</v>
      </c>
      <c r="F102" s="35">
        <v>360749</v>
      </c>
      <c r="G102" s="20">
        <f t="shared" si="7"/>
        <v>1.7556066221481785</v>
      </c>
    </row>
    <row r="103" spans="2:7" x14ac:dyDescent="0.25">
      <c r="B103" s="6">
        <v>973</v>
      </c>
      <c r="C103" s="6" t="s">
        <v>81</v>
      </c>
      <c r="D103" s="6">
        <v>27</v>
      </c>
      <c r="E103" s="12">
        <f t="shared" si="6"/>
        <v>4.5</v>
      </c>
      <c r="F103" s="35">
        <v>286618</v>
      </c>
      <c r="G103" s="20">
        <f t="shared" si="7"/>
        <v>1.5700339825133103</v>
      </c>
    </row>
    <row r="104" spans="2:7" x14ac:dyDescent="0.25">
      <c r="B104" s="6">
        <v>974</v>
      </c>
      <c r="C104" s="6" t="s">
        <v>92</v>
      </c>
      <c r="D104" s="6">
        <v>72</v>
      </c>
      <c r="E104" s="12">
        <f t="shared" si="6"/>
        <v>12</v>
      </c>
      <c r="F104" s="35">
        <v>871157</v>
      </c>
      <c r="G104" s="20">
        <f t="shared" si="7"/>
        <v>1.3774784568108849</v>
      </c>
    </row>
    <row r="105" spans="2:7" x14ac:dyDescent="0.25">
      <c r="B105" s="6">
        <v>976</v>
      </c>
      <c r="C105" s="6" t="s">
        <v>109</v>
      </c>
      <c r="D105" s="25">
        <v>6</v>
      </c>
      <c r="E105" s="12">
        <f t="shared" si="6"/>
        <v>1</v>
      </c>
      <c r="F105" s="35">
        <v>256518</v>
      </c>
      <c r="G105" s="20">
        <f t="shared" si="7"/>
        <v>0.38983619083261212</v>
      </c>
    </row>
    <row r="106" spans="2:7" x14ac:dyDescent="0.25">
      <c r="B106" s="28" t="s">
        <v>165</v>
      </c>
      <c r="C106" s="6" t="s">
        <v>168</v>
      </c>
      <c r="D106" s="25">
        <v>410</v>
      </c>
      <c r="E106" s="12">
        <f t="shared" ref="E106" si="8">D106/6</f>
        <v>68.333333333333329</v>
      </c>
      <c r="F106" s="35">
        <v>0</v>
      </c>
      <c r="G106" s="50" t="s">
        <v>2</v>
      </c>
    </row>
    <row r="107" spans="2:7" x14ac:dyDescent="0.25">
      <c r="B107" s="48" t="s">
        <v>154</v>
      </c>
      <c r="C107" s="21" t="s">
        <v>154</v>
      </c>
      <c r="D107" s="6">
        <v>11295</v>
      </c>
      <c r="E107" s="12">
        <f>D107/6</f>
        <v>1882.5</v>
      </c>
      <c r="F107" s="35">
        <f>SUM(F5:F106)</f>
        <v>67664570</v>
      </c>
      <c r="G107" s="20">
        <f>(E107/F107)*100000</f>
        <v>2.7821059086017987</v>
      </c>
    </row>
    <row r="108" spans="2:7" x14ac:dyDescent="0.25">
      <c r="B108" s="4" t="s">
        <v>151</v>
      </c>
      <c r="C108" s="4" t="s">
        <v>151</v>
      </c>
      <c r="D108" s="4">
        <f>SUM(D5:D100)</f>
        <v>10687</v>
      </c>
      <c r="E108" s="12">
        <f>SUM(E5:E100)</f>
        <v>1781.1666666666661</v>
      </c>
      <c r="F108" s="35">
        <f>SUM(F4:F100)</f>
        <v>65505213</v>
      </c>
      <c r="G108" s="20">
        <f>(E108/F108)*100000</f>
        <v>2.7191220134902334</v>
      </c>
    </row>
    <row r="109" spans="2:7" x14ac:dyDescent="0.25">
      <c r="B109" s="33"/>
      <c r="G109" s="3"/>
    </row>
    <row r="110" spans="2:7" x14ac:dyDescent="0.25">
      <c r="B110" s="49" t="s">
        <v>156</v>
      </c>
    </row>
    <row r="111" spans="2:7" x14ac:dyDescent="0.25">
      <c r="B111" s="33" t="s">
        <v>145</v>
      </c>
    </row>
    <row r="112" spans="2:7" x14ac:dyDescent="0.25">
      <c r="B112" s="47" t="s">
        <v>195</v>
      </c>
    </row>
    <row r="113" spans="2:2" x14ac:dyDescent="0.25">
      <c r="B113" s="33"/>
    </row>
  </sheetData>
  <mergeCells count="1">
    <mergeCell ref="B2:G2"/>
  </mergeCells>
  <pageMargins left="0.7" right="0.7" top="0.75" bottom="0.75" header="0.3" footer="0.3"/>
  <pageSetup paperSize="9" orientation="portrait" r:id="rId1"/>
  <ignoredErrors>
    <ignoredError sqref="D10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zoomScaleNormal="100" workbookViewId="0">
      <selection sqref="A1:C1"/>
    </sheetView>
  </sheetViews>
  <sheetFormatPr baseColWidth="10" defaultRowHeight="15" x14ac:dyDescent="0.25"/>
  <cols>
    <col min="1" max="1" width="32.5703125" style="53" customWidth="1"/>
    <col min="2" max="2" width="11.42578125" style="53"/>
    <col min="3" max="3" width="16" style="53" customWidth="1"/>
    <col min="4" max="4" width="11.42578125" style="53"/>
    <col min="5" max="5" width="15.28515625" style="53" bestFit="1" customWidth="1"/>
    <col min="6" max="16384" width="11.42578125" style="53"/>
  </cols>
  <sheetData>
    <row r="1" spans="1:5" ht="48.75" customHeight="1" x14ac:dyDescent="0.25">
      <c r="A1" s="123" t="s">
        <v>186</v>
      </c>
      <c r="B1" s="123"/>
      <c r="C1" s="123"/>
      <c r="D1" s="61"/>
      <c r="E1" s="61"/>
    </row>
    <row r="3" spans="1:5" ht="102" x14ac:dyDescent="0.25">
      <c r="A3" s="62"/>
      <c r="B3" s="63" t="s">
        <v>171</v>
      </c>
      <c r="C3" s="63" t="s">
        <v>167</v>
      </c>
    </row>
    <row r="4" spans="1:5" x14ac:dyDescent="0.25">
      <c r="A4" s="54" t="s">
        <v>131</v>
      </c>
      <c r="B4" s="56">
        <v>3037</v>
      </c>
      <c r="C4" s="57">
        <v>4.1094032754041434</v>
      </c>
      <c r="E4" s="58"/>
    </row>
    <row r="5" spans="1:5" x14ac:dyDescent="0.25">
      <c r="A5" s="54" t="s">
        <v>141</v>
      </c>
      <c r="B5" s="56">
        <v>1207</v>
      </c>
      <c r="C5" s="57">
        <v>2.4791436647527347</v>
      </c>
      <c r="E5" s="58"/>
    </row>
    <row r="6" spans="1:5" x14ac:dyDescent="0.25">
      <c r="A6" s="54" t="s">
        <v>135</v>
      </c>
      <c r="B6" s="56">
        <v>920</v>
      </c>
      <c r="C6" s="57">
        <v>2.5575623895105251</v>
      </c>
      <c r="D6" s="59"/>
      <c r="E6" s="58"/>
    </row>
    <row r="7" spans="1:5" x14ac:dyDescent="0.25">
      <c r="A7" s="54" t="s">
        <v>132</v>
      </c>
      <c r="B7" s="56">
        <v>911</v>
      </c>
      <c r="C7" s="57">
        <v>5.9003286178632415</v>
      </c>
      <c r="D7" s="59"/>
      <c r="E7" s="58"/>
    </row>
    <row r="8" spans="1:5" x14ac:dyDescent="0.25">
      <c r="A8" s="54" t="s">
        <v>136</v>
      </c>
      <c r="B8" s="56">
        <v>813</v>
      </c>
      <c r="C8" s="57">
        <v>2.4364863744669174</v>
      </c>
      <c r="D8" s="59"/>
      <c r="E8" s="58"/>
    </row>
    <row r="9" spans="1:5" x14ac:dyDescent="0.25">
      <c r="A9" s="54" t="s">
        <v>139</v>
      </c>
      <c r="B9" s="56">
        <v>801</v>
      </c>
      <c r="C9" s="57">
        <v>2.1995758361024373</v>
      </c>
      <c r="E9" s="58"/>
    </row>
    <row r="10" spans="1:5" x14ac:dyDescent="0.25">
      <c r="A10" s="54" t="s">
        <v>140</v>
      </c>
      <c r="B10" s="56">
        <v>735</v>
      </c>
      <c r="C10" s="57">
        <v>2.0341484539807539</v>
      </c>
      <c r="D10" s="59"/>
      <c r="E10" s="58"/>
    </row>
    <row r="11" spans="1:5" x14ac:dyDescent="0.25">
      <c r="A11" s="54" t="s">
        <v>142</v>
      </c>
      <c r="B11" s="56">
        <v>713</v>
      </c>
      <c r="C11" s="57">
        <v>2.3174149999479963</v>
      </c>
      <c r="E11" s="58"/>
    </row>
    <row r="12" spans="1:5" x14ac:dyDescent="0.25">
      <c r="A12" s="54" t="s">
        <v>137</v>
      </c>
      <c r="B12" s="56">
        <v>509</v>
      </c>
      <c r="C12" s="57">
        <v>2.2011768382226702</v>
      </c>
      <c r="E12" s="58"/>
    </row>
    <row r="13" spans="1:5" x14ac:dyDescent="0.25">
      <c r="A13" s="54" t="s">
        <v>138</v>
      </c>
      <c r="B13" s="56">
        <v>414</v>
      </c>
      <c r="C13" s="57">
        <v>2.0326598355548735</v>
      </c>
      <c r="E13" s="58"/>
    </row>
    <row r="14" spans="1:5" x14ac:dyDescent="0.25">
      <c r="A14" s="54" t="s">
        <v>134</v>
      </c>
      <c r="B14" s="56">
        <v>327</v>
      </c>
      <c r="C14" s="57">
        <v>1.6376369229733716</v>
      </c>
      <c r="E14" s="58"/>
    </row>
    <row r="15" spans="1:5" x14ac:dyDescent="0.25">
      <c r="A15" s="54" t="s">
        <v>133</v>
      </c>
      <c r="B15" s="56">
        <v>283</v>
      </c>
      <c r="C15" s="57">
        <v>1.6844071041744488</v>
      </c>
      <c r="E15" s="58"/>
    </row>
    <row r="16" spans="1:5" x14ac:dyDescent="0.25">
      <c r="A16" s="54" t="s">
        <v>92</v>
      </c>
      <c r="B16" s="56">
        <v>72</v>
      </c>
      <c r="C16" s="57">
        <v>1.3774784568108849</v>
      </c>
      <c r="E16" s="58"/>
    </row>
    <row r="17" spans="1:5" x14ac:dyDescent="0.25">
      <c r="A17" s="54" t="s">
        <v>56</v>
      </c>
      <c r="B17" s="56">
        <v>55</v>
      </c>
      <c r="C17" s="57">
        <v>2.3851961715433085</v>
      </c>
      <c r="E17" s="58"/>
    </row>
    <row r="18" spans="1:5" x14ac:dyDescent="0.25">
      <c r="A18" s="54" t="s">
        <v>61</v>
      </c>
      <c r="B18" s="56">
        <v>38</v>
      </c>
      <c r="C18" s="57">
        <v>1.7556066221481785</v>
      </c>
      <c r="E18" s="58"/>
    </row>
    <row r="19" spans="1:5" x14ac:dyDescent="0.25">
      <c r="A19" s="54" t="s">
        <v>81</v>
      </c>
      <c r="B19" s="56">
        <v>27</v>
      </c>
      <c r="C19" s="57">
        <v>1.5700339825133103</v>
      </c>
      <c r="E19" s="58"/>
    </row>
    <row r="20" spans="1:5" x14ac:dyDescent="0.25">
      <c r="A20" s="54" t="s">
        <v>143</v>
      </c>
      <c r="B20" s="60">
        <v>17</v>
      </c>
      <c r="C20" s="57">
        <v>0.81512019186970353</v>
      </c>
      <c r="E20" s="58"/>
    </row>
    <row r="21" spans="1:5" x14ac:dyDescent="0.25">
      <c r="A21" s="54" t="s">
        <v>109</v>
      </c>
      <c r="B21" s="60">
        <v>6</v>
      </c>
      <c r="C21" s="57">
        <v>0.38983619083261212</v>
      </c>
      <c r="E21" s="58"/>
    </row>
    <row r="22" spans="1:5" x14ac:dyDescent="0.25">
      <c r="A22" s="54" t="s">
        <v>129</v>
      </c>
      <c r="B22" s="60">
        <f>SUM(B4:B21)+B23</f>
        <v>11295</v>
      </c>
      <c r="C22" s="57">
        <v>2.7821059086017987</v>
      </c>
      <c r="E22" s="58"/>
    </row>
    <row r="23" spans="1:5" x14ac:dyDescent="0.25">
      <c r="A23" s="64" t="s">
        <v>165</v>
      </c>
      <c r="B23" s="65">
        <v>410</v>
      </c>
      <c r="C23" s="66" t="s">
        <v>2</v>
      </c>
    </row>
    <row r="24" spans="1:5" x14ac:dyDescent="0.25">
      <c r="A24" s="67"/>
      <c r="B24" s="68"/>
      <c r="C24" s="78"/>
    </row>
    <row r="25" spans="1:5" x14ac:dyDescent="0.25">
      <c r="A25" s="93" t="s">
        <v>215</v>
      </c>
      <c r="B25" s="68"/>
      <c r="C25" s="68"/>
    </row>
    <row r="26" spans="1:5" x14ac:dyDescent="0.25">
      <c r="A26" s="93" t="s">
        <v>189</v>
      </c>
      <c r="B26" s="68"/>
      <c r="C26" s="68"/>
    </row>
    <row r="27" spans="1:5" x14ac:dyDescent="0.25">
      <c r="A27" s="93" t="s">
        <v>190</v>
      </c>
      <c r="B27" s="68"/>
      <c r="C27" s="68"/>
    </row>
    <row r="28" spans="1:5" x14ac:dyDescent="0.25">
      <c r="A28" s="93" t="s">
        <v>191</v>
      </c>
      <c r="B28" s="68"/>
      <c r="C28" s="68"/>
    </row>
    <row r="29" spans="1:5" x14ac:dyDescent="0.25">
      <c r="A29" s="69"/>
      <c r="B29" s="68"/>
      <c r="C29" s="68"/>
    </row>
    <row r="30" spans="1:5" x14ac:dyDescent="0.25">
      <c r="A30" s="67"/>
      <c r="B30" s="68"/>
      <c r="C30" s="68"/>
    </row>
    <row r="31" spans="1:5" x14ac:dyDescent="0.25">
      <c r="A31" s="67"/>
      <c r="B31" s="68"/>
      <c r="C31" s="68"/>
    </row>
    <row r="32" spans="1:5" x14ac:dyDescent="0.25">
      <c r="A32" s="67"/>
      <c r="B32" s="68"/>
      <c r="C32" s="68"/>
    </row>
    <row r="33" spans="1:3" x14ac:dyDescent="0.25">
      <c r="A33" s="67"/>
      <c r="B33" s="68"/>
      <c r="C33" s="68"/>
    </row>
  </sheetData>
  <mergeCells count="1">
    <mergeCell ref="A1:C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10" workbookViewId="0">
      <selection activeCell="B40" sqref="B40"/>
    </sheetView>
  </sheetViews>
  <sheetFormatPr baseColWidth="10" defaultRowHeight="12.75" x14ac:dyDescent="0.2"/>
  <cols>
    <col min="1" max="1" width="32.5703125" style="88" customWidth="1"/>
    <col min="2" max="3" width="11.42578125" style="88"/>
    <col min="4" max="4" width="16" style="88" customWidth="1"/>
    <col min="5" max="5" width="11.42578125" style="88"/>
    <col min="6" max="6" width="15.28515625" style="88" bestFit="1" customWidth="1"/>
    <col min="7" max="16384" width="11.42578125" style="88"/>
  </cols>
  <sheetData>
    <row r="1" spans="1:6" ht="48.75" customHeight="1" x14ac:dyDescent="0.2">
      <c r="A1" s="123" t="s">
        <v>187</v>
      </c>
      <c r="B1" s="123"/>
      <c r="C1" s="123"/>
      <c r="D1" s="123"/>
      <c r="E1" s="61"/>
      <c r="F1" s="61"/>
    </row>
    <row r="3" spans="1:6" ht="63.75" x14ac:dyDescent="0.2">
      <c r="A3" s="70" t="s">
        <v>170</v>
      </c>
      <c r="B3" s="63" t="s">
        <v>155</v>
      </c>
      <c r="C3" s="63" t="s">
        <v>167</v>
      </c>
      <c r="D3" s="63" t="s">
        <v>169</v>
      </c>
    </row>
    <row r="4" spans="1:6" x14ac:dyDescent="0.2">
      <c r="A4" s="62" t="s">
        <v>131</v>
      </c>
      <c r="B4" s="98">
        <v>963</v>
      </c>
      <c r="C4" s="72">
        <f>B4/D4*100000</f>
        <v>11.867847634582686</v>
      </c>
      <c r="D4" s="73">
        <v>8114361</v>
      </c>
      <c r="F4" s="99"/>
    </row>
    <row r="5" spans="1:6" x14ac:dyDescent="0.2">
      <c r="A5" s="62" t="s">
        <v>141</v>
      </c>
      <c r="B5" s="98">
        <v>368</v>
      </c>
      <c r="C5" s="72">
        <f t="shared" ref="C5:C22" si="0">B5/D5*100000</f>
        <v>13.141946593700293</v>
      </c>
      <c r="D5" s="73">
        <v>2800194</v>
      </c>
      <c r="F5" s="99"/>
    </row>
    <row r="6" spans="1:6" x14ac:dyDescent="0.2">
      <c r="A6" s="62" t="s">
        <v>139</v>
      </c>
      <c r="B6" s="98">
        <v>307</v>
      </c>
      <c r="C6" s="72">
        <f t="shared" si="0"/>
        <v>9.0438633263093653</v>
      </c>
      <c r="D6" s="73">
        <v>3394567</v>
      </c>
      <c r="F6" s="99"/>
    </row>
    <row r="7" spans="1:6" x14ac:dyDescent="0.2">
      <c r="A7" s="62" t="s">
        <v>132</v>
      </c>
      <c r="B7" s="98">
        <v>242</v>
      </c>
      <c r="C7" s="72">
        <f t="shared" si="0"/>
        <v>9.4042559309960776</v>
      </c>
      <c r="D7" s="73">
        <v>2573303</v>
      </c>
      <c r="F7" s="99"/>
    </row>
    <row r="8" spans="1:6" x14ac:dyDescent="0.2">
      <c r="A8" s="62" t="s">
        <v>135</v>
      </c>
      <c r="B8" s="98">
        <v>222</v>
      </c>
      <c r="C8" s="72">
        <f t="shared" si="0"/>
        <v>63.867064445320295</v>
      </c>
      <c r="D8" s="100">
        <v>347597</v>
      </c>
      <c r="F8" s="99"/>
    </row>
    <row r="9" spans="1:6" x14ac:dyDescent="0.2">
      <c r="A9" s="62" t="s">
        <v>136</v>
      </c>
      <c r="B9" s="98">
        <v>218</v>
      </c>
      <c r="C9" s="72">
        <f t="shared" si="0"/>
        <v>3.9199559382567384</v>
      </c>
      <c r="D9" s="73">
        <v>5561287</v>
      </c>
      <c r="F9" s="99"/>
    </row>
    <row r="10" spans="1:6" x14ac:dyDescent="0.2">
      <c r="A10" s="62" t="s">
        <v>140</v>
      </c>
      <c r="B10" s="98">
        <v>215</v>
      </c>
      <c r="C10" s="72">
        <f t="shared" si="0"/>
        <v>55.943692023470327</v>
      </c>
      <c r="D10" s="73">
        <v>384315</v>
      </c>
      <c r="F10" s="99"/>
    </row>
    <row r="11" spans="1:6" x14ac:dyDescent="0.2">
      <c r="A11" s="62" t="s">
        <v>142</v>
      </c>
      <c r="B11" s="98">
        <v>205</v>
      </c>
      <c r="C11" s="72">
        <f t="shared" si="0"/>
        <v>71.523770314495252</v>
      </c>
      <c r="D11" s="73">
        <v>286618</v>
      </c>
      <c r="F11" s="99"/>
    </row>
    <row r="12" spans="1:6" x14ac:dyDescent="0.2">
      <c r="A12" s="62" t="s">
        <v>137</v>
      </c>
      <c r="B12" s="98">
        <v>144</v>
      </c>
      <c r="C12" s="72">
        <f t="shared" si="0"/>
        <v>2.4018846788446666</v>
      </c>
      <c r="D12" s="73">
        <v>5995292</v>
      </c>
      <c r="F12" s="99"/>
    </row>
    <row r="13" spans="1:6" x14ac:dyDescent="0.2">
      <c r="A13" s="62" t="s">
        <v>138</v>
      </c>
      <c r="B13" s="98">
        <v>139</v>
      </c>
      <c r="C13" s="72">
        <f t="shared" si="0"/>
        <v>1.1284959933115097</v>
      </c>
      <c r="D13" s="73">
        <v>12317279</v>
      </c>
      <c r="F13" s="99"/>
    </row>
    <row r="14" spans="1:6" x14ac:dyDescent="0.2">
      <c r="A14" s="62" t="s">
        <v>134</v>
      </c>
      <c r="B14" s="98">
        <v>124</v>
      </c>
      <c r="C14" s="72">
        <f t="shared" si="0"/>
        <v>14.233944053712477</v>
      </c>
      <c r="D14" s="73">
        <v>871157</v>
      </c>
      <c r="F14" s="99"/>
    </row>
    <row r="15" spans="1:6" x14ac:dyDescent="0.2">
      <c r="A15" s="62" t="s">
        <v>133</v>
      </c>
      <c r="B15" s="98">
        <v>86</v>
      </c>
      <c r="C15" s="72">
        <f t="shared" si="0"/>
        <v>23.839289921801587</v>
      </c>
      <c r="D15" s="73">
        <v>360749</v>
      </c>
      <c r="F15" s="99"/>
    </row>
    <row r="16" spans="1:6" x14ac:dyDescent="0.2">
      <c r="A16" s="62" t="s">
        <v>92</v>
      </c>
      <c r="B16" s="98">
        <v>25</v>
      </c>
      <c r="C16" s="72">
        <f t="shared" si="0"/>
        <v>9.7459047708153044</v>
      </c>
      <c r="D16" s="100">
        <v>256518</v>
      </c>
      <c r="F16" s="99"/>
    </row>
    <row r="17" spans="1:6" x14ac:dyDescent="0.2">
      <c r="A17" s="62" t="s">
        <v>56</v>
      </c>
      <c r="B17" s="98">
        <v>21</v>
      </c>
      <c r="C17" s="72">
        <f t="shared" si="0"/>
        <v>0.63101606206313399</v>
      </c>
      <c r="D17" s="73">
        <v>3327966</v>
      </c>
      <c r="F17" s="99"/>
    </row>
    <row r="18" spans="1:6" x14ac:dyDescent="0.2">
      <c r="A18" s="62" t="s">
        <v>81</v>
      </c>
      <c r="B18" s="98">
        <v>9</v>
      </c>
      <c r="C18" s="72">
        <f t="shared" si="0"/>
        <v>0.14828601142263623</v>
      </c>
      <c r="D18" s="73">
        <v>6069352</v>
      </c>
      <c r="F18" s="99"/>
    </row>
    <row r="19" spans="1:6" x14ac:dyDescent="0.2">
      <c r="A19" s="62" t="s">
        <v>61</v>
      </c>
      <c r="B19" s="98">
        <v>7</v>
      </c>
      <c r="C19" s="72">
        <f t="shared" si="0"/>
        <v>0.11623705451318594</v>
      </c>
      <c r="D19" s="73">
        <v>6022176</v>
      </c>
      <c r="F19" s="99"/>
    </row>
    <row r="20" spans="1:6" x14ac:dyDescent="0.2">
      <c r="A20" s="62" t="s">
        <v>143</v>
      </c>
      <c r="B20" s="92">
        <v>4</v>
      </c>
      <c r="C20" s="72">
        <f t="shared" si="0"/>
        <v>0.10378829885529291</v>
      </c>
      <c r="D20" s="73">
        <v>3853999</v>
      </c>
      <c r="F20" s="99"/>
    </row>
    <row r="21" spans="1:6" x14ac:dyDescent="0.2">
      <c r="A21" s="62" t="s">
        <v>109</v>
      </c>
      <c r="B21" s="92">
        <v>3</v>
      </c>
      <c r="C21" s="72">
        <f t="shared" si="0"/>
        <v>5.8504165496583355E-2</v>
      </c>
      <c r="D21" s="73">
        <v>5127840</v>
      </c>
      <c r="F21" s="99"/>
    </row>
    <row r="22" spans="1:6" x14ac:dyDescent="0.2">
      <c r="A22" s="64" t="s">
        <v>129</v>
      </c>
      <c r="B22" s="71">
        <v>3405</v>
      </c>
      <c r="C22" s="72">
        <f t="shared" si="0"/>
        <v>5.0321756275108225</v>
      </c>
      <c r="D22" s="73">
        <f>SUM(D4:D21)</f>
        <v>67664570</v>
      </c>
    </row>
    <row r="23" spans="1:6" x14ac:dyDescent="0.2">
      <c r="A23" s="64" t="s">
        <v>165</v>
      </c>
      <c r="B23" s="71">
        <v>103</v>
      </c>
      <c r="C23" s="74" t="s">
        <v>2</v>
      </c>
      <c r="D23" s="75" t="s">
        <v>2</v>
      </c>
    </row>
    <row r="24" spans="1:6" x14ac:dyDescent="0.2">
      <c r="A24" s="67"/>
      <c r="B24" s="68"/>
      <c r="C24" s="68"/>
      <c r="D24" s="68"/>
    </row>
    <row r="25" spans="1:6" x14ac:dyDescent="0.2">
      <c r="A25" s="77" t="s">
        <v>198</v>
      </c>
      <c r="B25" s="68"/>
      <c r="C25" s="68"/>
      <c r="D25" s="68"/>
    </row>
    <row r="26" spans="1:6" x14ac:dyDescent="0.2">
      <c r="A26" s="77" t="s">
        <v>190</v>
      </c>
      <c r="B26" s="68"/>
      <c r="C26" s="68"/>
      <c r="D26" s="68"/>
    </row>
    <row r="27" spans="1:6" x14ac:dyDescent="0.2">
      <c r="A27" s="97" t="s">
        <v>199</v>
      </c>
      <c r="B27" s="68"/>
      <c r="C27" s="68"/>
      <c r="D27" s="68"/>
    </row>
    <row r="28" spans="1:6" x14ac:dyDescent="0.2">
      <c r="A28" s="101"/>
      <c r="B28" s="68"/>
      <c r="C28" s="68"/>
      <c r="D28" s="68"/>
    </row>
    <row r="29" spans="1:6" x14ac:dyDescent="0.2">
      <c r="A29" s="67"/>
      <c r="B29" s="68"/>
      <c r="C29" s="68"/>
      <c r="D29" s="68"/>
    </row>
    <row r="30" spans="1:6" x14ac:dyDescent="0.2">
      <c r="A30" s="67"/>
      <c r="B30" s="68"/>
      <c r="C30" s="68"/>
      <c r="D30" s="68"/>
    </row>
    <row r="31" spans="1:6" x14ac:dyDescent="0.2">
      <c r="A31" s="67"/>
      <c r="B31" s="68"/>
      <c r="C31" s="68"/>
      <c r="D31" s="68"/>
    </row>
    <row r="32" spans="1:6" x14ac:dyDescent="0.2">
      <c r="A32" s="67"/>
      <c r="B32" s="68"/>
      <c r="C32" s="68"/>
      <c r="D32" s="68"/>
    </row>
  </sheetData>
  <sortState ref="A4:C21">
    <sortCondition descending="1" ref="B4:B21"/>
  </sortState>
  <mergeCells count="1">
    <mergeCell ref="A1:D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0"/>
  <sheetViews>
    <sheetView zoomScale="110" zoomScaleNormal="110" workbookViewId="0">
      <selection activeCell="B17" sqref="B17:F20"/>
    </sheetView>
  </sheetViews>
  <sheetFormatPr baseColWidth="10" defaultRowHeight="12.75" x14ac:dyDescent="0.2"/>
  <cols>
    <col min="1" max="1" width="3.140625" style="88" customWidth="1"/>
    <col min="2" max="2" width="37.140625" style="88" customWidth="1"/>
    <col min="3" max="5" width="15.7109375" style="88" customWidth="1"/>
    <col min="6" max="6" width="18.28515625" style="88" customWidth="1"/>
    <col min="7" max="7" width="15.7109375" style="88" customWidth="1"/>
    <col min="8" max="8" width="20.140625" style="88" customWidth="1"/>
    <col min="9" max="10" width="11.42578125" style="88" customWidth="1"/>
    <col min="11" max="11" width="11.42578125" style="88"/>
    <col min="12" max="12" width="11.42578125" style="88" customWidth="1"/>
    <col min="13" max="16384" width="11.42578125" style="88"/>
  </cols>
  <sheetData>
    <row r="2" spans="2:8" x14ac:dyDescent="0.2">
      <c r="B2" s="55" t="s">
        <v>211</v>
      </c>
    </row>
    <row r="4" spans="2:8" ht="39" customHeight="1" x14ac:dyDescent="0.2">
      <c r="B4" s="108"/>
      <c r="C4" s="109" t="s">
        <v>112</v>
      </c>
      <c r="D4" s="109" t="s">
        <v>6</v>
      </c>
      <c r="E4" s="109" t="s">
        <v>153</v>
      </c>
      <c r="F4" s="109" t="s">
        <v>152</v>
      </c>
      <c r="G4" s="109" t="s">
        <v>129</v>
      </c>
      <c r="H4" s="109" t="s">
        <v>151</v>
      </c>
    </row>
    <row r="5" spans="2:8" ht="12" customHeight="1" x14ac:dyDescent="0.2">
      <c r="B5" s="108" t="s">
        <v>210</v>
      </c>
      <c r="C5" s="108">
        <v>340</v>
      </c>
      <c r="D5" s="110">
        <v>13970508</v>
      </c>
      <c r="E5" s="108">
        <v>337</v>
      </c>
      <c r="F5" s="111">
        <v>13892946</v>
      </c>
      <c r="G5" s="112">
        <f t="shared" ref="G5:G12" si="0">(C5/D5)*100000</f>
        <v>2.4336981876392754</v>
      </c>
      <c r="H5" s="112">
        <f>(E5/F5)*100000</f>
        <v>2.4256914264260439</v>
      </c>
    </row>
    <row r="6" spans="2:8" ht="12" customHeight="1" x14ac:dyDescent="0.2">
      <c r="B6" s="108" t="s">
        <v>157</v>
      </c>
      <c r="C6" s="108">
        <v>153</v>
      </c>
      <c r="D6" s="110">
        <v>4485507</v>
      </c>
      <c r="E6" s="108">
        <v>152</v>
      </c>
      <c r="F6" s="111">
        <v>4463747</v>
      </c>
      <c r="G6" s="112">
        <f t="shared" si="0"/>
        <v>3.4109856477762714</v>
      </c>
      <c r="H6" s="112">
        <f t="shared" ref="H6:H13" si="1">(E6/F6)*100000</f>
        <v>3.4052109136113673</v>
      </c>
    </row>
    <row r="7" spans="2:8" ht="12" customHeight="1" x14ac:dyDescent="0.2">
      <c r="B7" s="108" t="s">
        <v>158</v>
      </c>
      <c r="C7" s="108">
        <v>183</v>
      </c>
      <c r="D7" s="110">
        <v>4274339</v>
      </c>
      <c r="E7" s="108">
        <v>179</v>
      </c>
      <c r="F7" s="111">
        <v>4153957</v>
      </c>
      <c r="G7" s="112">
        <f t="shared" si="0"/>
        <v>4.2813637383464442</v>
      </c>
      <c r="H7" s="112">
        <f t="shared" si="1"/>
        <v>4.3091442689464525</v>
      </c>
    </row>
    <row r="8" spans="2:8" ht="12" customHeight="1" x14ac:dyDescent="0.2">
      <c r="B8" s="108" t="s">
        <v>159</v>
      </c>
      <c r="C8" s="108">
        <v>153</v>
      </c>
      <c r="D8" s="110">
        <v>3408058</v>
      </c>
      <c r="E8" s="108">
        <v>151</v>
      </c>
      <c r="F8" s="111">
        <v>3261884</v>
      </c>
      <c r="G8" s="112">
        <f t="shared" si="0"/>
        <v>4.4893602162873982</v>
      </c>
      <c r="H8" s="112">
        <f t="shared" si="1"/>
        <v>4.6292265451499812</v>
      </c>
    </row>
    <row r="9" spans="2:8" ht="12" customHeight="1" x14ac:dyDescent="0.2">
      <c r="B9" s="108" t="s">
        <v>160</v>
      </c>
      <c r="C9" s="108">
        <v>170</v>
      </c>
      <c r="D9" s="110">
        <v>4401412</v>
      </c>
      <c r="E9" s="108">
        <v>163</v>
      </c>
      <c r="F9" s="111">
        <v>4029933</v>
      </c>
      <c r="G9" s="112">
        <f t="shared" si="0"/>
        <v>3.8623968853631516</v>
      </c>
      <c r="H9" s="112">
        <f t="shared" si="1"/>
        <v>4.044732257335296</v>
      </c>
    </row>
    <row r="10" spans="2:8" ht="12" customHeight="1" x14ac:dyDescent="0.2">
      <c r="B10" s="108" t="s">
        <v>161</v>
      </c>
      <c r="C10" s="108">
        <v>278</v>
      </c>
      <c r="D10" s="110">
        <v>5113771</v>
      </c>
      <c r="E10" s="108">
        <v>271</v>
      </c>
      <c r="F10" s="111">
        <v>4953238</v>
      </c>
      <c r="G10" s="112">
        <f t="shared" si="0"/>
        <v>5.4363013126712172</v>
      </c>
      <c r="H10" s="112">
        <f t="shared" si="1"/>
        <v>5.4711685568107162</v>
      </c>
    </row>
    <row r="11" spans="2:8" ht="12" customHeight="1" x14ac:dyDescent="0.2">
      <c r="B11" s="108" t="s">
        <v>162</v>
      </c>
      <c r="C11" s="108">
        <v>190</v>
      </c>
      <c r="D11" s="110">
        <v>3880454</v>
      </c>
      <c r="E11" s="108">
        <v>163</v>
      </c>
      <c r="F11" s="111">
        <v>2870512</v>
      </c>
      <c r="G11" s="112">
        <f t="shared" si="0"/>
        <v>4.8963342949046682</v>
      </c>
      <c r="H11" s="112">
        <f t="shared" si="1"/>
        <v>5.6784294927176751</v>
      </c>
    </row>
    <row r="12" spans="2:8" ht="12" customHeight="1" x14ac:dyDescent="0.2">
      <c r="B12" s="108" t="s">
        <v>163</v>
      </c>
      <c r="C12" s="108">
        <v>912</v>
      </c>
      <c r="D12" s="110">
        <v>17236471</v>
      </c>
      <c r="E12" s="108">
        <v>898</v>
      </c>
      <c r="F12" s="111">
        <v>16984946</v>
      </c>
      <c r="G12" s="112">
        <f t="shared" si="0"/>
        <v>5.2911062827187774</v>
      </c>
      <c r="H12" s="112">
        <f t="shared" si="1"/>
        <v>5.287034765962753</v>
      </c>
    </row>
    <row r="13" spans="2:8" ht="12" customHeight="1" x14ac:dyDescent="0.2">
      <c r="B13" s="108" t="s">
        <v>164</v>
      </c>
      <c r="C13" s="108">
        <v>923</v>
      </c>
      <c r="D13" s="110">
        <v>10894050</v>
      </c>
      <c r="E13" s="108">
        <v>923</v>
      </c>
      <c r="F13" s="111">
        <v>10894050</v>
      </c>
      <c r="G13" s="112">
        <f>(C13/D13)*100000</f>
        <v>8.472514813131939</v>
      </c>
      <c r="H13" s="112">
        <f t="shared" si="1"/>
        <v>8.472514813131939</v>
      </c>
    </row>
    <row r="14" spans="2:8" x14ac:dyDescent="0.2">
      <c r="B14" s="108" t="s">
        <v>110</v>
      </c>
      <c r="C14" s="108">
        <v>3405</v>
      </c>
      <c r="D14" s="113">
        <v>67664570</v>
      </c>
      <c r="E14" s="108">
        <f>SUM(E5:E13)+E15</f>
        <v>3340</v>
      </c>
      <c r="F14" s="111">
        <v>65505213</v>
      </c>
      <c r="G14" s="112">
        <f>(C14/D14)*100000</f>
        <v>5.0321756275108225</v>
      </c>
      <c r="H14" s="112">
        <f>(E14/F14)*100000</f>
        <v>5.0988308365625796</v>
      </c>
    </row>
    <row r="15" spans="2:8" ht="12" customHeight="1" x14ac:dyDescent="0.2">
      <c r="B15" s="108" t="s">
        <v>165</v>
      </c>
      <c r="C15" s="108">
        <v>103</v>
      </c>
      <c r="D15" s="110">
        <v>0</v>
      </c>
      <c r="E15" s="108">
        <v>103</v>
      </c>
      <c r="F15" s="114" t="s">
        <v>2</v>
      </c>
      <c r="G15" s="115" t="s">
        <v>2</v>
      </c>
      <c r="H15" s="115" t="s">
        <v>2</v>
      </c>
    </row>
    <row r="16" spans="2:8" ht="12" customHeight="1" x14ac:dyDescent="0.2">
      <c r="B16" s="116"/>
      <c r="C16" s="116"/>
      <c r="D16" s="117"/>
      <c r="E16" s="118"/>
      <c r="F16" s="119"/>
      <c r="G16" s="120"/>
      <c r="H16" s="120"/>
    </row>
    <row r="17" spans="2:8" ht="12" customHeight="1" x14ac:dyDescent="0.2">
      <c r="B17" s="102" t="s">
        <v>217</v>
      </c>
      <c r="C17" s="104"/>
      <c r="D17" s="107"/>
      <c r="E17" s="105"/>
      <c r="F17" s="106"/>
      <c r="G17" s="120"/>
      <c r="H17" s="120"/>
    </row>
    <row r="18" spans="2:8" ht="38.25" customHeight="1" x14ac:dyDescent="0.2">
      <c r="B18" s="124" t="s">
        <v>216</v>
      </c>
      <c r="C18" s="124"/>
      <c r="D18" s="124"/>
      <c r="E18" s="124"/>
      <c r="F18" s="124"/>
      <c r="G18" s="120"/>
      <c r="H18" s="120"/>
    </row>
    <row r="19" spans="2:8" x14ac:dyDescent="0.2">
      <c r="B19" s="103" t="s">
        <v>188</v>
      </c>
      <c r="C19" s="87"/>
      <c r="D19" s="87"/>
      <c r="E19" s="87"/>
      <c r="F19" s="87"/>
    </row>
    <row r="20" spans="2:8" x14ac:dyDescent="0.2">
      <c r="B20" s="103" t="s">
        <v>196</v>
      </c>
      <c r="C20" s="87"/>
      <c r="D20" s="87"/>
      <c r="E20" s="87"/>
      <c r="F20" s="87"/>
    </row>
  </sheetData>
  <mergeCells count="1">
    <mergeCell ref="B18:F1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9"/>
  <sheetViews>
    <sheetView zoomScale="115" zoomScaleNormal="115" workbookViewId="0">
      <selection activeCell="B16" sqref="B16:B19"/>
    </sheetView>
  </sheetViews>
  <sheetFormatPr baseColWidth="10" defaultRowHeight="15" x14ac:dyDescent="0.25"/>
  <cols>
    <col min="1" max="1" width="4.140625" style="2" customWidth="1"/>
    <col min="2" max="2" width="115" style="2" customWidth="1"/>
    <col min="3" max="16384" width="11.42578125" style="2"/>
  </cols>
  <sheetData>
    <row r="2" spans="2:6" x14ac:dyDescent="0.25">
      <c r="B2" s="1" t="s">
        <v>212</v>
      </c>
    </row>
    <row r="4" spans="2:6" x14ac:dyDescent="0.25">
      <c r="B4" s="126"/>
      <c r="C4" s="125">
        <v>2022</v>
      </c>
      <c r="D4" s="125"/>
      <c r="E4" s="125">
        <v>2023</v>
      </c>
      <c r="F4" s="125"/>
    </row>
    <row r="5" spans="2:6" x14ac:dyDescent="0.25">
      <c r="B5" s="126"/>
      <c r="C5" s="10" t="s">
        <v>113</v>
      </c>
      <c r="D5" s="10" t="s">
        <v>114</v>
      </c>
      <c r="E5" s="10" t="s">
        <v>113</v>
      </c>
      <c r="F5" s="10" t="s">
        <v>115</v>
      </c>
    </row>
    <row r="6" spans="2:6" x14ac:dyDescent="0.25">
      <c r="B6" s="4" t="s">
        <v>173</v>
      </c>
      <c r="C6" s="11">
        <v>2256</v>
      </c>
      <c r="D6" s="12">
        <f>C6/$C$15*100</f>
        <v>78.524190741385311</v>
      </c>
      <c r="E6" s="11">
        <v>2671</v>
      </c>
      <c r="F6" s="12">
        <f>E6/$E$15*100</f>
        <v>78.443465491923632</v>
      </c>
    </row>
    <row r="7" spans="2:6" x14ac:dyDescent="0.25">
      <c r="B7" s="4" t="s">
        <v>172</v>
      </c>
      <c r="C7" s="11">
        <v>82</v>
      </c>
      <c r="D7" s="12">
        <f t="shared" ref="D7:D14" si="0">C7/$C$15*100</f>
        <v>2.854159415245388</v>
      </c>
      <c r="E7" s="11">
        <v>97</v>
      </c>
      <c r="F7" s="12">
        <f t="shared" ref="F7:F14" si="1">E7/$E$15*100</f>
        <v>2.8487518355359764</v>
      </c>
    </row>
    <row r="8" spans="2:6" x14ac:dyDescent="0.25">
      <c r="B8" s="21" t="s">
        <v>176</v>
      </c>
      <c r="C8" s="35">
        <v>144</v>
      </c>
      <c r="D8" s="31">
        <f t="shared" si="0"/>
        <v>5.0121823877479983</v>
      </c>
      <c r="E8" s="11">
        <v>183</v>
      </c>
      <c r="F8" s="12">
        <f t="shared" si="1"/>
        <v>5.3744493392070485</v>
      </c>
    </row>
    <row r="9" spans="2:6" x14ac:dyDescent="0.25">
      <c r="B9" s="4" t="s">
        <v>175</v>
      </c>
      <c r="C9" s="11">
        <v>41</v>
      </c>
      <c r="D9" s="12">
        <f t="shared" si="0"/>
        <v>1.427079707622694</v>
      </c>
      <c r="E9" s="11">
        <v>55</v>
      </c>
      <c r="F9" s="12">
        <f>E9/$E$15*100</f>
        <v>1.6152716593245229</v>
      </c>
    </row>
    <row r="10" spans="2:6" x14ac:dyDescent="0.25">
      <c r="B10" s="4" t="s">
        <v>174</v>
      </c>
      <c r="C10" s="11">
        <v>92</v>
      </c>
      <c r="D10" s="12">
        <f t="shared" si="0"/>
        <v>3.2022276366167772</v>
      </c>
      <c r="E10" s="11">
        <v>80</v>
      </c>
      <c r="F10" s="12">
        <f t="shared" si="1"/>
        <v>2.3494860499265786</v>
      </c>
    </row>
    <row r="11" spans="2:6" x14ac:dyDescent="0.25">
      <c r="B11" s="4" t="s">
        <v>180</v>
      </c>
      <c r="C11" s="11">
        <v>84</v>
      </c>
      <c r="D11" s="12">
        <f t="shared" si="0"/>
        <v>2.9237730595196658</v>
      </c>
      <c r="E11" s="11">
        <v>86</v>
      </c>
      <c r="F11" s="12">
        <f t="shared" si="1"/>
        <v>2.525697503671072</v>
      </c>
    </row>
    <row r="12" spans="2:6" x14ac:dyDescent="0.25">
      <c r="B12" s="4" t="s">
        <v>177</v>
      </c>
      <c r="C12" s="11">
        <v>60</v>
      </c>
      <c r="D12" s="12">
        <f t="shared" si="0"/>
        <v>2.0884093282283329</v>
      </c>
      <c r="E12" s="11">
        <v>73</v>
      </c>
      <c r="F12" s="12">
        <f t="shared" si="1"/>
        <v>2.1439060205580027</v>
      </c>
    </row>
    <row r="13" spans="2:6" x14ac:dyDescent="0.25">
      <c r="B13" s="4" t="s">
        <v>178</v>
      </c>
      <c r="C13" s="11">
        <v>114</v>
      </c>
      <c r="D13" s="12">
        <f t="shared" si="0"/>
        <v>3.9679777236338323</v>
      </c>
      <c r="E13" s="11">
        <v>152</v>
      </c>
      <c r="F13" s="12">
        <f t="shared" si="1"/>
        <v>4.4640234948604993</v>
      </c>
    </row>
    <row r="14" spans="2:6" x14ac:dyDescent="0.25">
      <c r="B14" s="16" t="s">
        <v>179</v>
      </c>
      <c r="C14" s="11">
        <v>0</v>
      </c>
      <c r="D14" s="12">
        <f t="shared" si="0"/>
        <v>0</v>
      </c>
      <c r="E14" s="11">
        <v>8</v>
      </c>
      <c r="F14" s="12">
        <f t="shared" si="1"/>
        <v>0.23494860499265785</v>
      </c>
    </row>
    <row r="15" spans="2:6" x14ac:dyDescent="0.25">
      <c r="B15" s="13" t="s">
        <v>1</v>
      </c>
      <c r="C15" s="11">
        <v>2873</v>
      </c>
      <c r="D15" s="12">
        <v>100</v>
      </c>
      <c r="E15" s="11">
        <f>SUM(E6:E14)</f>
        <v>3405</v>
      </c>
      <c r="F15" s="12">
        <v>100</v>
      </c>
    </row>
    <row r="16" spans="2:6" ht="25.5" customHeight="1" x14ac:dyDescent="0.25">
      <c r="B16" s="121" t="s">
        <v>209</v>
      </c>
    </row>
    <row r="17" spans="2:2" x14ac:dyDescent="0.25">
      <c r="B17" s="77" t="s">
        <v>200</v>
      </c>
    </row>
    <row r="18" spans="2:2" x14ac:dyDescent="0.25">
      <c r="B18" s="77" t="s">
        <v>190</v>
      </c>
    </row>
    <row r="19" spans="2:2" x14ac:dyDescent="0.25">
      <c r="B19" s="97" t="s">
        <v>193</v>
      </c>
    </row>
  </sheetData>
  <mergeCells count="3">
    <mergeCell ref="C4:D4"/>
    <mergeCell ref="E4:F4"/>
    <mergeCell ref="B4:B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1"/>
  <sheetViews>
    <sheetView zoomScale="55" zoomScaleNormal="55" workbookViewId="0">
      <selection activeCell="J15" sqref="J15:Q49"/>
    </sheetView>
  </sheetViews>
  <sheetFormatPr baseColWidth="10" defaultRowHeight="15" x14ac:dyDescent="0.25"/>
  <cols>
    <col min="1" max="1" width="3.28515625" style="2" customWidth="1"/>
    <col min="2" max="2" width="28.140625" style="2" customWidth="1"/>
    <col min="3" max="3" width="19.42578125" style="2" customWidth="1"/>
    <col min="4" max="4" width="21.140625" style="2" customWidth="1"/>
    <col min="5" max="5" width="16.7109375" style="2" customWidth="1"/>
    <col min="6" max="16384" width="11.42578125" style="2"/>
  </cols>
  <sheetData>
    <row r="2" spans="2:4" x14ac:dyDescent="0.25">
      <c r="B2" s="37" t="s">
        <v>184</v>
      </c>
    </row>
    <row r="3" spans="2:4" x14ac:dyDescent="0.25">
      <c r="C3" s="126" t="s">
        <v>150</v>
      </c>
      <c r="D3" s="126"/>
    </row>
    <row r="4" spans="2:4" ht="15" customHeight="1" x14ac:dyDescent="0.25">
      <c r="B4" s="52" t="s">
        <v>183</v>
      </c>
      <c r="C4" s="27" t="s">
        <v>181</v>
      </c>
      <c r="D4" s="27" t="s">
        <v>182</v>
      </c>
    </row>
    <row r="5" spans="2:4" x14ac:dyDescent="0.25">
      <c r="B5" s="52" t="s">
        <v>119</v>
      </c>
      <c r="C5" s="122">
        <f>15.18/100</f>
        <v>0.15179999999999999</v>
      </c>
      <c r="D5" s="122">
        <f>37.93/100</f>
        <v>0.37929999999999997</v>
      </c>
    </row>
    <row r="6" spans="2:4" x14ac:dyDescent="0.25">
      <c r="B6" s="52" t="s">
        <v>118</v>
      </c>
      <c r="C6" s="122">
        <f>36.92/100</f>
        <v>0.36920000000000003</v>
      </c>
      <c r="D6" s="122">
        <f>31.44/100</f>
        <v>0.31440000000000001</v>
      </c>
    </row>
    <row r="7" spans="2:4" x14ac:dyDescent="0.25">
      <c r="B7" s="52" t="s">
        <v>117</v>
      </c>
      <c r="C7" s="122">
        <f>29.82/100</f>
        <v>0.29820000000000002</v>
      </c>
      <c r="D7" s="122">
        <f>20.89/100</f>
        <v>0.2089</v>
      </c>
    </row>
    <row r="8" spans="2:4" x14ac:dyDescent="0.25">
      <c r="B8" s="52" t="s">
        <v>116</v>
      </c>
      <c r="C8" s="122">
        <f>14.85/100</f>
        <v>0.14849999999999999</v>
      </c>
      <c r="D8" s="122">
        <f>8.11/100</f>
        <v>8.1099999999999992E-2</v>
      </c>
    </row>
    <row r="9" spans="2:4" x14ac:dyDescent="0.25">
      <c r="B9" s="52" t="s">
        <v>146</v>
      </c>
      <c r="C9" s="122">
        <f>3.23/100</f>
        <v>3.2300000000000002E-2</v>
      </c>
      <c r="D9" s="122">
        <f>1.62/100</f>
        <v>1.6200000000000003E-2</v>
      </c>
    </row>
    <row r="11" spans="2:4" ht="19.5" customHeight="1" x14ac:dyDescent="0.25">
      <c r="B11" s="80" t="s">
        <v>201</v>
      </c>
      <c r="C11" s="38"/>
      <c r="D11" s="38"/>
    </row>
    <row r="12" spans="2:4" x14ac:dyDescent="0.25">
      <c r="B12" s="82" t="s">
        <v>202</v>
      </c>
    </row>
    <row r="13" spans="2:4" x14ac:dyDescent="0.25">
      <c r="B13" s="81" t="s">
        <v>206</v>
      </c>
    </row>
    <row r="15" spans="2:4" ht="15.75" customHeight="1" x14ac:dyDescent="0.25"/>
    <row r="16" spans="2:4" ht="15" customHeight="1" x14ac:dyDescent="0.25">
      <c r="B16" s="2" t="s">
        <v>147</v>
      </c>
    </row>
    <row r="17" spans="7:7" ht="15" customHeight="1" x14ac:dyDescent="0.25"/>
    <row r="18" spans="7:7" ht="15" customHeight="1" x14ac:dyDescent="0.25"/>
    <row r="29" spans="7:7" x14ac:dyDescent="0.25">
      <c r="G29" s="46"/>
    </row>
    <row r="31" spans="7:7" ht="15" customHeight="1" x14ac:dyDescent="0.25"/>
  </sheetData>
  <mergeCells count="1">
    <mergeCell ref="C3:D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2"/>
  <sheetViews>
    <sheetView zoomScale="40" zoomScaleNormal="40" workbookViewId="0">
      <selection activeCell="L12" sqref="L12:Q32"/>
    </sheetView>
  </sheetViews>
  <sheetFormatPr baseColWidth="10" defaultRowHeight="15" x14ac:dyDescent="0.25"/>
  <cols>
    <col min="1" max="1" width="3.28515625" style="2" customWidth="1"/>
    <col min="2" max="2" width="28.140625" style="2" customWidth="1"/>
    <col min="3" max="3" width="16.7109375" style="2" customWidth="1"/>
    <col min="4" max="4" width="22.85546875" style="2" customWidth="1"/>
    <col min="5" max="5" width="16.7109375" style="2" customWidth="1"/>
    <col min="6" max="16384" width="11.42578125" style="2"/>
  </cols>
  <sheetData>
    <row r="2" spans="2:4" x14ac:dyDescent="0.25">
      <c r="B2" s="37" t="s">
        <v>185</v>
      </c>
    </row>
    <row r="3" spans="2:4" x14ac:dyDescent="0.25">
      <c r="C3" s="126" t="s">
        <v>149</v>
      </c>
      <c r="D3" s="126"/>
    </row>
    <row r="4" spans="2:4" ht="15" customHeight="1" x14ac:dyDescent="0.25">
      <c r="B4" s="52" t="s">
        <v>183</v>
      </c>
      <c r="C4" s="27" t="s">
        <v>181</v>
      </c>
      <c r="D4" s="27" t="s">
        <v>182</v>
      </c>
    </row>
    <row r="5" spans="2:4" x14ac:dyDescent="0.25">
      <c r="B5" s="52" t="s">
        <v>119</v>
      </c>
      <c r="C5" s="36">
        <f>8.39/100</f>
        <v>8.3900000000000002E-2</v>
      </c>
      <c r="D5" s="122">
        <f>16.98/100</f>
        <v>0.16980000000000001</v>
      </c>
    </row>
    <row r="6" spans="2:4" x14ac:dyDescent="0.25">
      <c r="B6" s="52" t="s">
        <v>118</v>
      </c>
      <c r="C6" s="36">
        <f>21.94/100</f>
        <v>0.21940000000000001</v>
      </c>
      <c r="D6" s="122">
        <f>24.53/100</f>
        <v>0.24530000000000002</v>
      </c>
    </row>
    <row r="7" spans="2:4" x14ac:dyDescent="0.25">
      <c r="B7" s="52" t="s">
        <v>117</v>
      </c>
      <c r="C7" s="36">
        <f>38.06/100</f>
        <v>0.38060000000000005</v>
      </c>
      <c r="D7" s="122">
        <f>27.04/100</f>
        <v>0.27039999999999997</v>
      </c>
    </row>
    <row r="8" spans="2:4" x14ac:dyDescent="0.25">
      <c r="B8" s="52" t="s">
        <v>116</v>
      </c>
      <c r="C8" s="36">
        <f>23.23/100</f>
        <v>0.23230000000000001</v>
      </c>
      <c r="D8" s="122">
        <f>21.38/100</f>
        <v>0.21379999999999999</v>
      </c>
    </row>
    <row r="9" spans="2:4" x14ac:dyDescent="0.25">
      <c r="B9" s="52" t="s">
        <v>146</v>
      </c>
      <c r="C9" s="36">
        <f>8.39/100</f>
        <v>8.3900000000000002E-2</v>
      </c>
      <c r="D9" s="122">
        <f>10.06/100</f>
        <v>0.10060000000000001</v>
      </c>
    </row>
    <row r="11" spans="2:4" x14ac:dyDescent="0.25">
      <c r="B11" s="80" t="s">
        <v>203</v>
      </c>
    </row>
    <row r="12" spans="2:4" x14ac:dyDescent="0.25">
      <c r="B12" s="82" t="s">
        <v>202</v>
      </c>
    </row>
    <row r="13" spans="2:4" x14ac:dyDescent="0.25">
      <c r="B13" s="81" t="s">
        <v>205</v>
      </c>
    </row>
    <row r="14" spans="2:4" x14ac:dyDescent="0.25">
      <c r="B14" s="14"/>
    </row>
    <row r="15" spans="2:4" x14ac:dyDescent="0.25">
      <c r="B15" s="2" t="s">
        <v>149</v>
      </c>
    </row>
    <row r="16" spans="2:4" ht="15.75" customHeight="1" x14ac:dyDescent="0.25">
      <c r="C16" s="2" t="s">
        <v>0</v>
      </c>
    </row>
    <row r="17" spans="3:7" ht="15" customHeight="1" x14ac:dyDescent="0.25"/>
    <row r="18" spans="3:7" ht="15" customHeight="1" x14ac:dyDescent="0.25"/>
    <row r="19" spans="3:7" ht="15" customHeight="1" x14ac:dyDescent="0.25"/>
    <row r="21" spans="3:7" x14ac:dyDescent="0.25">
      <c r="C21" s="34"/>
    </row>
    <row r="22" spans="3:7" ht="15" customHeight="1" x14ac:dyDescent="0.25">
      <c r="C22" s="18"/>
    </row>
    <row r="23" spans="3:7" x14ac:dyDescent="0.25">
      <c r="C23" s="18"/>
    </row>
    <row r="24" spans="3:7" x14ac:dyDescent="0.25">
      <c r="C24" s="18"/>
    </row>
    <row r="25" spans="3:7" x14ac:dyDescent="0.25">
      <c r="C25" s="18"/>
    </row>
    <row r="26" spans="3:7" x14ac:dyDescent="0.25">
      <c r="C26" s="18"/>
    </row>
    <row r="27" spans="3:7" x14ac:dyDescent="0.25">
      <c r="C27" s="18"/>
    </row>
    <row r="30" spans="3:7" x14ac:dyDescent="0.25">
      <c r="G30" s="46"/>
    </row>
    <row r="32" spans="3:7" ht="15" customHeight="1" x14ac:dyDescent="0.25"/>
  </sheetData>
  <mergeCells count="1">
    <mergeCell ref="C3:D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3"/>
  <sheetViews>
    <sheetView workbookViewId="0">
      <selection activeCell="B24" sqref="B24"/>
    </sheetView>
  </sheetViews>
  <sheetFormatPr baseColWidth="10" defaultRowHeight="15" x14ac:dyDescent="0.25"/>
  <cols>
    <col min="1" max="1" width="3.5703125" style="2" customWidth="1"/>
    <col min="2" max="2" width="64.140625" style="2" customWidth="1"/>
    <col min="3" max="7" width="11.42578125" style="2"/>
    <col min="8" max="8" width="34.85546875" style="2" customWidth="1"/>
    <col min="9" max="16384" width="11.42578125" style="2"/>
  </cols>
  <sheetData>
    <row r="2" spans="2:3" x14ac:dyDescent="0.25">
      <c r="B2" s="15" t="s">
        <v>213</v>
      </c>
    </row>
    <row r="4" spans="2:3" ht="15" customHeight="1" x14ac:dyDescent="0.25">
      <c r="B4" s="4"/>
      <c r="C4" s="5" t="s">
        <v>112</v>
      </c>
    </row>
    <row r="5" spans="2:3" ht="30" x14ac:dyDescent="0.25">
      <c r="B5" s="16" t="s">
        <v>121</v>
      </c>
      <c r="C5" s="76">
        <v>68</v>
      </c>
    </row>
    <row r="6" spans="2:3" ht="30" x14ac:dyDescent="0.25">
      <c r="B6" s="16" t="s">
        <v>122</v>
      </c>
      <c r="C6" s="76">
        <v>64</v>
      </c>
    </row>
    <row r="7" spans="2:3" x14ac:dyDescent="0.25">
      <c r="B7" s="4" t="s">
        <v>120</v>
      </c>
      <c r="C7" s="83">
        <v>75</v>
      </c>
    </row>
    <row r="8" spans="2:3" x14ac:dyDescent="0.25">
      <c r="B8" s="45"/>
      <c r="C8" s="84"/>
    </row>
    <row r="9" spans="2:3" x14ac:dyDescent="0.25">
      <c r="B9" s="4" t="s">
        <v>123</v>
      </c>
      <c r="C9" s="76">
        <v>1446</v>
      </c>
    </row>
    <row r="10" spans="2:3" x14ac:dyDescent="0.25">
      <c r="C10" s="85"/>
    </row>
    <row r="11" spans="2:3" ht="30" x14ac:dyDescent="0.25">
      <c r="B11" s="16" t="s">
        <v>124</v>
      </c>
      <c r="C11" s="86">
        <f>(C5+C6+C7)/C9</f>
        <v>0.14315352697095435</v>
      </c>
    </row>
    <row r="13" spans="2:3" x14ac:dyDescent="0.25">
      <c r="B13" s="79" t="s">
        <v>192</v>
      </c>
    </row>
    <row r="14" spans="2:3" x14ac:dyDescent="0.25">
      <c r="B14" s="79" t="s">
        <v>193</v>
      </c>
    </row>
    <row r="16" spans="2:3"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
  <sheetViews>
    <sheetView workbookViewId="0">
      <selection activeCell="D12" sqref="D12"/>
    </sheetView>
  </sheetViews>
  <sheetFormatPr baseColWidth="10" defaultRowHeight="15" x14ac:dyDescent="0.25"/>
  <cols>
    <col min="1" max="1" width="4.85546875" style="2" customWidth="1"/>
    <col min="2" max="2" width="88.7109375" style="2" customWidth="1"/>
    <col min="3" max="5" width="11.42578125" style="2"/>
    <col min="6" max="6" width="23.28515625" style="2" customWidth="1"/>
    <col min="7" max="16384" width="11.42578125" style="2"/>
  </cols>
  <sheetData>
    <row r="2" spans="2:6" x14ac:dyDescent="0.25">
      <c r="B2" s="15" t="s">
        <v>148</v>
      </c>
    </row>
    <row r="3" spans="2:6" x14ac:dyDescent="0.25">
      <c r="B3" s="17"/>
    </row>
    <row r="4" spans="2:6" ht="30" customHeight="1" x14ac:dyDescent="0.25">
      <c r="B4" s="41"/>
      <c r="C4" s="19" t="s">
        <v>125</v>
      </c>
      <c r="D4" s="19" t="s">
        <v>126</v>
      </c>
    </row>
    <row r="5" spans="2:6" ht="15" customHeight="1" x14ac:dyDescent="0.25">
      <c r="B5" s="42" t="s">
        <v>111</v>
      </c>
      <c r="C5" s="43">
        <v>10</v>
      </c>
      <c r="D5" s="39">
        <f>C5/$C$14*100</f>
        <v>0.7524454477050414</v>
      </c>
      <c r="E5" s="18"/>
      <c r="F5" s="18"/>
    </row>
    <row r="6" spans="2:6" ht="15" customHeight="1" x14ac:dyDescent="0.25">
      <c r="B6" s="42" t="s">
        <v>157</v>
      </c>
      <c r="C6" s="44">
        <v>4</v>
      </c>
      <c r="D6" s="40">
        <f t="shared" ref="D6:D14" si="0">C6/$C$14*100</f>
        <v>0.30097817908201652</v>
      </c>
      <c r="E6" s="18"/>
      <c r="F6" s="18"/>
    </row>
    <row r="7" spans="2:6" ht="15" customHeight="1" x14ac:dyDescent="0.25">
      <c r="B7" s="42" t="s">
        <v>158</v>
      </c>
      <c r="C7" s="44">
        <v>5</v>
      </c>
      <c r="D7" s="40">
        <f t="shared" si="0"/>
        <v>0.3762227238525207</v>
      </c>
      <c r="E7" s="18"/>
      <c r="F7" s="18"/>
    </row>
    <row r="8" spans="2:6" ht="15" customHeight="1" x14ac:dyDescent="0.25">
      <c r="B8" s="42" t="s">
        <v>159</v>
      </c>
      <c r="C8" s="43">
        <v>21</v>
      </c>
      <c r="D8" s="39">
        <f t="shared" si="0"/>
        <v>1.5801354401805869</v>
      </c>
      <c r="E8" s="18"/>
      <c r="F8" s="18"/>
    </row>
    <row r="9" spans="2:6" ht="15" customHeight="1" x14ac:dyDescent="0.25">
      <c r="B9" s="42" t="s">
        <v>160</v>
      </c>
      <c r="C9" s="43">
        <v>71</v>
      </c>
      <c r="D9" s="39">
        <f t="shared" si="0"/>
        <v>5.3423626787057943</v>
      </c>
      <c r="E9" s="18"/>
      <c r="F9" s="18"/>
    </row>
    <row r="10" spans="2:6" ht="15" customHeight="1" x14ac:dyDescent="0.25">
      <c r="B10" s="42" t="s">
        <v>161</v>
      </c>
      <c r="C10" s="43">
        <v>158</v>
      </c>
      <c r="D10" s="39">
        <f t="shared" si="0"/>
        <v>11.888638073739653</v>
      </c>
      <c r="E10" s="18"/>
      <c r="F10" s="18"/>
    </row>
    <row r="11" spans="2:6" ht="15" customHeight="1" x14ac:dyDescent="0.25">
      <c r="B11" s="42" t="s">
        <v>162</v>
      </c>
      <c r="C11" s="43">
        <v>65</v>
      </c>
      <c r="D11" s="39">
        <f t="shared" si="0"/>
        <v>4.8908954100827691</v>
      </c>
      <c r="E11" s="18"/>
      <c r="F11" s="18"/>
    </row>
    <row r="12" spans="2:6" ht="15" customHeight="1" x14ac:dyDescent="0.25">
      <c r="B12" s="42" t="s">
        <v>163</v>
      </c>
      <c r="C12" s="43">
        <v>363</v>
      </c>
      <c r="D12" s="39">
        <f t="shared" si="0"/>
        <v>27.313769751693002</v>
      </c>
      <c r="E12" s="18"/>
      <c r="F12" s="18"/>
    </row>
    <row r="13" spans="2:6" ht="15" customHeight="1" x14ac:dyDescent="0.25">
      <c r="B13" s="9" t="s">
        <v>164</v>
      </c>
      <c r="C13" s="43">
        <v>630</v>
      </c>
      <c r="D13" s="39">
        <f t="shared" si="0"/>
        <v>47.404063205417607</v>
      </c>
      <c r="E13" s="18"/>
      <c r="F13" s="18"/>
    </row>
    <row r="14" spans="2:6" ht="15" customHeight="1" x14ac:dyDescent="0.25">
      <c r="B14" s="4" t="s">
        <v>1</v>
      </c>
      <c r="C14" s="51">
        <f>SUM(C5:C13)+C15</f>
        <v>1329</v>
      </c>
      <c r="D14" s="4">
        <f t="shared" si="0"/>
        <v>100</v>
      </c>
    </row>
    <row r="15" spans="2:6" ht="15" customHeight="1" x14ac:dyDescent="0.25">
      <c r="B15" s="9" t="s">
        <v>166</v>
      </c>
      <c r="C15" s="43">
        <v>2</v>
      </c>
      <c r="D15" s="40" t="s">
        <v>2</v>
      </c>
      <c r="E15" s="18"/>
      <c r="F15" s="18"/>
    </row>
    <row r="16" spans="2:6" ht="15" customHeight="1" x14ac:dyDescent="0.25">
      <c r="B16" s="80" t="s">
        <v>194</v>
      </c>
    </row>
    <row r="17" spans="2:2" x14ac:dyDescent="0.25">
      <c r="B17" s="81" t="s">
        <v>204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Fig 1</vt:lpstr>
      <vt:lpstr>Fig 2</vt:lpstr>
      <vt:lpstr>Fig Comp 2 bis</vt:lpstr>
      <vt:lpstr>Fig 3</vt:lpstr>
      <vt:lpstr>Fig 4</vt:lpstr>
      <vt:lpstr>Fig 5</vt:lpstr>
      <vt:lpstr>Fig 6</vt:lpstr>
      <vt:lpstr>Fig comp. 1</vt:lpstr>
      <vt:lpstr>Fig comp. 2</vt:lpstr>
      <vt:lpstr>Fig 2 comp. 3</vt:lpstr>
    </vt:vector>
  </TitlesOfParts>
  <Company>DSIC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PORTELA Mickael</dc:creator>
  <cp:lastModifiedBy>PORTELA Mickael</cp:lastModifiedBy>
  <dcterms:created xsi:type="dcterms:W3CDTF">2023-10-18T17:58:24Z</dcterms:created>
  <dcterms:modified xsi:type="dcterms:W3CDTF">2024-07-31T07:31:25Z</dcterms:modified>
</cp:coreProperties>
</file>